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22"/>
  <workbookPr/>
  <mc:AlternateContent xmlns:mc="http://schemas.openxmlformats.org/markup-compatibility/2006">
    <mc:Choice Requires="x15">
      <x15ac:absPath xmlns:x15ac="http://schemas.microsoft.com/office/spreadsheetml/2010/11/ac" url="/Users/wielkikrzychmbp/Documents/kolarstwo-fizjoterapia/public/narzedzia/"/>
    </mc:Choice>
  </mc:AlternateContent>
  <xr:revisionPtr revIDLastSave="0" documentId="13_ncr:1_{B2FFFC4D-12CF-1049-A213-37C63F94822B}" xr6:coauthVersionLast="47" xr6:coauthVersionMax="47" xr10:uidLastSave="{00000000-0000-0000-0000-000000000000}"/>
  <bookViews>
    <workbookView xWindow="4880" yWindow="600" windowWidth="46320" windowHeight="26620" xr2:uid="{00000000-000D-0000-FFFF-FFFF00000000}"/>
  </bookViews>
  <sheets>
    <sheet name="Instrukcja" sheetId="1" r:id="rId1"/>
    <sheet name="Dane zawodnika" sheetId="2" r:id="rId2"/>
    <sheet name="Strefy" sheetId="3" r:id="rId3"/>
    <sheet name="Plan 12 tygodni" sheetId="4" r:id="rId4"/>
    <sheet name="Tydzień wzorcowy" sheetId="5" r:id="rId5"/>
    <sheet name="Biblioteka jednostek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5" l="1"/>
  <c r="E13" i="5"/>
  <c r="G12" i="5"/>
  <c r="D12" i="5"/>
  <c r="G11" i="5"/>
  <c r="D11" i="5"/>
  <c r="G10" i="5"/>
  <c r="F10" i="5"/>
  <c r="D10" i="5"/>
  <c r="G9" i="5"/>
  <c r="F9" i="5"/>
  <c r="D9" i="5"/>
  <c r="G8" i="5"/>
  <c r="D8" i="5"/>
  <c r="G7" i="5"/>
  <c r="D7" i="5"/>
  <c r="G6" i="5"/>
  <c r="F6" i="5"/>
  <c r="D6" i="5"/>
  <c r="D13" i="5" s="1"/>
  <c r="J17" i="4"/>
  <c r="I17" i="4"/>
  <c r="H17" i="4"/>
  <c r="B17" i="4"/>
  <c r="J16" i="4"/>
  <c r="I16" i="4"/>
  <c r="H16" i="4"/>
  <c r="B16" i="4"/>
  <c r="I15" i="4"/>
  <c r="J15" i="4" s="1"/>
  <c r="H15" i="4"/>
  <c r="B15" i="4"/>
  <c r="I14" i="4"/>
  <c r="J14" i="4" s="1"/>
  <c r="H14" i="4"/>
  <c r="B14" i="4"/>
  <c r="J13" i="4"/>
  <c r="I13" i="4"/>
  <c r="H13" i="4"/>
  <c r="B13" i="4"/>
  <c r="J12" i="4"/>
  <c r="I12" i="4"/>
  <c r="H12" i="4"/>
  <c r="B12" i="4"/>
  <c r="J11" i="4"/>
  <c r="I11" i="4"/>
  <c r="H11" i="4"/>
  <c r="B11" i="4"/>
  <c r="J10" i="4"/>
  <c r="I10" i="4"/>
  <c r="H10" i="4"/>
  <c r="B10" i="4"/>
  <c r="J9" i="4"/>
  <c r="I9" i="4"/>
  <c r="H9" i="4"/>
  <c r="B9" i="4"/>
  <c r="I8" i="4"/>
  <c r="J8" i="4" s="1"/>
  <c r="H8" i="4"/>
  <c r="B8" i="4"/>
  <c r="J7" i="4"/>
  <c r="I7" i="4"/>
  <c r="H7" i="4"/>
  <c r="B7" i="4"/>
  <c r="J6" i="4"/>
  <c r="I6" i="4"/>
  <c r="I19" i="4" s="1"/>
  <c r="H6" i="4"/>
  <c r="H19" i="4" s="1"/>
  <c r="B6" i="4"/>
  <c r="F31" i="3"/>
  <c r="E31" i="3"/>
  <c r="F30" i="3"/>
  <c r="E30" i="3"/>
  <c r="F29" i="3"/>
  <c r="E29" i="3"/>
  <c r="F28" i="3"/>
  <c r="E28" i="3"/>
  <c r="F27" i="3"/>
  <c r="E27" i="3"/>
  <c r="F22" i="3"/>
  <c r="E22" i="3"/>
  <c r="F21" i="3"/>
  <c r="E21" i="3"/>
  <c r="F20" i="3"/>
  <c r="E20" i="3"/>
  <c r="F19" i="3"/>
  <c r="E19" i="3"/>
  <c r="F18" i="3"/>
  <c r="E18" i="3"/>
  <c r="F17" i="3"/>
  <c r="E17" i="3"/>
  <c r="F16" i="3"/>
  <c r="E16" i="3"/>
  <c r="F10" i="3"/>
  <c r="E10" i="3"/>
  <c r="F9" i="3"/>
  <c r="E9" i="3"/>
  <c r="F8" i="3"/>
  <c r="E8" i="3"/>
  <c r="F17" i="6" s="1"/>
  <c r="F7" i="3"/>
  <c r="E7" i="3"/>
  <c r="F21" i="6" s="1"/>
  <c r="F6" i="3"/>
  <c r="E6" i="3"/>
  <c r="F5" i="6" s="1"/>
  <c r="F8" i="5" s="1"/>
  <c r="B28" i="2"/>
  <c r="B27" i="2"/>
  <c r="B26" i="2"/>
  <c r="B25" i="2"/>
  <c r="B24" i="2"/>
  <c r="B23" i="2"/>
  <c r="J19" i="4" l="1"/>
  <c r="F6" i="6"/>
  <c r="F12" i="5" s="1"/>
  <c r="F7" i="6"/>
  <c r="F8" i="6"/>
  <c r="F11" i="5" s="1"/>
  <c r="F9" i="6"/>
  <c r="F12" i="6"/>
  <c r="F7" i="5" s="1"/>
  <c r="F13" i="6"/>
  <c r="F14" i="6"/>
  <c r="F15" i="6"/>
  <c r="F16" i="6"/>
  <c r="F18" i="6"/>
  <c r="F19" i="6"/>
  <c r="F20" i="6"/>
</calcChain>
</file>

<file path=xl/sharedStrings.xml><?xml version="1.0" encoding="utf-8"?>
<sst xmlns="http://schemas.openxmlformats.org/spreadsheetml/2006/main" count="435" uniqueCount="311">
  <si>
    <t>Dla kogo jest ten plan</t>
  </si>
  <si>
    <t>Punkt wyjścia metodyki: „Rywalizacja wytrzymałościowa wymaga wysokiej sprawności, ale wysoka sprawność nie wymaga rywalizacji”.</t>
  </si>
  <si>
    <t>Maksymalnie 1–2 jednostki o wysokiej intensywności w tygodniu. Cała reszta czasu to niska intensywność.</t>
  </si>
  <si>
    <t>HIIT: odcinki dłuższe niż 4 minuty, praca do przerwy 2:1, łącznie 15–25 minut pracy w sesji, RPE 8/10.</t>
  </si>
  <si>
    <t>Praca progowa: odcinki ciągłe 10+ minut, łącznie 40+ minut, praca do przerwy ok. 10:1, RPE 7/10.</t>
  </si>
  <si>
    <t>SIT: 4–6 sprintów all-out po 10–40 s z długimi przerwami. Można wpleść w długą jazdę co 20–30 minut.</t>
  </si>
  <si>
    <t>Zostawiaj pół powtórzenia w zapasie. Optymalizujesz lata, nie pojedynczy trening.</t>
  </si>
  <si>
    <t>Minimalna skuteczna dawka to około 6 godzin tygodniowo. Więcej czasu wolno wykorzystać, ale nie jest konieczne dla zdrowia i formy.</t>
  </si>
  <si>
    <t>Struktura makrocyklu</t>
  </si>
  <si>
    <t>Blok 1 (tygodnie 1–2): baza tlenowa + SIT. Wejście w rytm, akcent neuromięśniowy.</t>
  </si>
  <si>
    <t>Blok 2 (tygodnie 3–8): HIIT. Tygodnie 3. i 6. bloku (czyli 5. i 8. planu) są odciążeniowe.</t>
  </si>
  <si>
    <t>Blok 3 (tygodnie 9–12): praca progowa. Tydzień 12. odciążeniowy z retestem.</t>
  </si>
  <si>
    <t>Kolejność bloków jest modularna. Dla ogólnej sprawności ważniejsza jest rotacja bodźców niż ich kolejność.</t>
  </si>
  <si>
    <t>Czego ten plan nie robi</t>
  </si>
  <si>
    <t>Nie goni VO2max jako liczby. Wzrost VO2max u wytrenowanych słabo przekłada się na wynik.</t>
  </si>
  <si>
    <t>Nie jest planem pod konkretny start. Pod imprezę docelową kolejność bloków ustawia się od ogólnych do specyficznych.</t>
  </si>
  <si>
    <t>Zastrzeżenie</t>
  </si>
  <si>
    <t>Materiał edukacyjny, nie porada medyczna. Przy chorobach układu krążenia lub kontuzjach skonsultuj plan z lekarzem lub fizjoterapeutą.</t>
  </si>
  <si>
    <t>Żółte pola wypełniasz Ty. Szare liczą się same.</t>
  </si>
  <si>
    <t>Dane podstawowe</t>
  </si>
  <si>
    <t>Imię i nazwisko</t>
  </si>
  <si>
    <t>Data wypełnienia</t>
  </si>
  <si>
    <t>Masa ciała [kg]</t>
  </si>
  <si>
    <t>Potrzebna do mocy względnej [W/kg].</t>
  </si>
  <si>
    <t>Wiek [lata]</t>
  </si>
  <si>
    <t>FTP / CP [W]</t>
  </si>
  <si>
    <t>Najważniejsza liczba w pliku. Wyznacz kalkulatorem Critical Power.</t>
  </si>
  <si>
    <t>Średnie tętno z 20–30 min próby maksymalnej. Kotwica stref tętna.</t>
  </si>
  <si>
    <t>HR max [bpm]</t>
  </si>
  <si>
    <t>Najwyższe zarejestrowane tętno, nie wzór 220 minus wiek.</t>
  </si>
  <si>
    <t>Opcjonalnie, dla biegu. Nie wpływa na strefy mocy.</t>
  </si>
  <si>
    <t>Dostępność</t>
  </si>
  <si>
    <t>Dostępny czas treningowy [h/tydz]</t>
  </si>
  <si>
    <t>Sterujesz tym objętością całego planu. Minimalna skuteczna dawka to 6 h.</t>
  </si>
  <si>
    <t>Liczba jednostek w tygodniu</t>
  </si>
  <si>
    <t>Typowo 4–6. Częstsze krótsze sesje działają nie gorzej niż rzadsze długie.</t>
  </si>
  <si>
    <t>Data startu planu (poniedziałek)</t>
  </si>
  <si>
    <t>Od niej liczą się daty 12 tygodni.</t>
  </si>
  <si>
    <t>Wyliczone automatycznie</t>
  </si>
  <si>
    <t>Moc względna [W/kg]</t>
  </si>
  <si>
    <t>FTP podzielone przez masę ciała.</t>
  </si>
  <si>
    <t>Rezerwa tętna HRR [bpm]</t>
  </si>
  <si>
    <t>HR max minus HR spoczynkowe.</t>
  </si>
  <si>
    <t>LTHR jako % HR max</t>
  </si>
  <si>
    <t>Typowo 85–92%. Wartość mocno odbiegająca sugeruje błąd w którymś pomiarze.</t>
  </si>
  <si>
    <t>Limit pracy HIIT [min/tydz]</t>
  </si>
  <si>
    <t>Powyżej 50 lat metodyka (za Frielem) zaleca do 15 min pracy HIIT tygodniowo.</t>
  </si>
  <si>
    <t>Maks. jednostek intensywnych [/tydz]</t>
  </si>
  <si>
    <t>Twardy limit metodyki to 2. Przy małej objętości bezpieczniej 1.</t>
  </si>
  <si>
    <t>Kontrola objętości</t>
  </si>
  <si>
    <t>Ostrzeżenie liczone z dostępnego czasu.</t>
  </si>
  <si>
    <t>Strefy treningowe</t>
  </si>
  <si>
    <t>Liczone z FTP/CP i LTHR z arkusza „Dane zawodnika”. Żółte procenty możesz nadpisać.</t>
  </si>
  <si>
    <t>Typy jednostek wg metodyki</t>
  </si>
  <si>
    <t>Typ</t>
  </si>
  <si>
    <t>Cel fizjologiczny</t>
  </si>
  <si>
    <t>% FTP od</t>
  </si>
  <si>
    <t>% FTP do</t>
  </si>
  <si>
    <t>Moc od [W]</t>
  </si>
  <si>
    <t>Moc do [W]</t>
  </si>
  <si>
    <t>RPE</t>
  </si>
  <si>
    <t>Struktura wg metodyki</t>
  </si>
  <si>
    <t>Baza tlenowa, zdrowie metaboliczne</t>
  </si>
  <si>
    <t>3–4/10</t>
  </si>
  <si>
    <t>Jazda ciągła 60–180 min. Wypełnia cały czas treningowy poza 1–2 jednostkami intensywnymi.</t>
  </si>
  <si>
    <t>Próg</t>
  </si>
  <si>
    <t>Odporność na zmęczenie, ekonomia metaboliczna</t>
  </si>
  <si>
    <t>7/10</t>
  </si>
  <si>
    <t>Odcinki ciągłe 10+ min, łącznie 40+ min, praca do przerwy ok. 10:1. Lepiej zaniżyć o 10% niż przekroczyć próg o 2%.</t>
  </si>
  <si>
    <t>HIIT</t>
  </si>
  <si>
    <t>VO2max, adaptacje centralne</t>
  </si>
  <si>
    <t>8/10</t>
  </si>
  <si>
    <t>Odcinki dłuższe niż 4 min, praca do przerwy 2:1, łącznie 15–25 min pracy, 1–2 razy w tygodniu.</t>
  </si>
  <si>
    <t>Moc neuromięśniowa, adaptacje obwodowe</t>
  </si>
  <si>
    <t>10/10</t>
  </si>
  <si>
    <t>4–6 sprintów all-out po 10–40 s, długie przerwy. Można wpleść w jazdę LIT co 20–30 min.</t>
  </si>
  <si>
    <t>Siła</t>
  </si>
  <si>
    <t>Trwałość, odporność na kontuzje</t>
  </si>
  <si>
    <t>—</t>
  </si>
  <si>
    <t>Minimum 1 sesja tygodniowo przez cały rok. Bezpieczne maksimum techniczne obciążenia.</t>
  </si>
  <si>
    <t>Nr</t>
  </si>
  <si>
    <t>Nazwa</t>
  </si>
  <si>
    <t>Gdzie występuje w planie</t>
  </si>
  <si>
    <t>Z1 Regeneracja</t>
  </si>
  <si>
    <t>1–2/10</t>
  </si>
  <si>
    <t>Rozjazdy, przerwy między odcinkami, dni wyjściowe.</t>
  </si>
  <si>
    <t>Z2 Wytrzymałość</t>
  </si>
  <si>
    <t>Z3 Tempo</t>
  </si>
  <si>
    <t>5–6/10</t>
  </si>
  <si>
    <t>Pojawia się okazjonalnie, nie jest celem samym w sobie.</t>
  </si>
  <si>
    <t>Z4 Próg</t>
  </si>
  <si>
    <t>Z5 VO2max</t>
  </si>
  <si>
    <t>Z6 Beztlenowa</t>
  </si>
  <si>
    <t>9/10</t>
  </si>
  <si>
    <t>Nie jest osobnym akcentem tego planu.</t>
  </si>
  <si>
    <t>Z7 Neuromięśniowa</t>
  </si>
  <si>
    <t>% LTHR od</t>
  </si>
  <si>
    <t>% LTHR do</t>
  </si>
  <si>
    <t>HR od [bpm]</t>
  </si>
  <si>
    <t>HR do [bpm]</t>
  </si>
  <si>
    <t>Uwaga</t>
  </si>
  <si>
    <t>Tętno w rozjazdach i dniach wyjściowych.</t>
  </si>
  <si>
    <t>Górna granica jazdy LIT. Powyżej niej to już nie jest jazda tlenowa.</t>
  </si>
  <si>
    <t>Strefa, w którą łatwo wpaść przypadkiem na długiej jeździe.</t>
  </si>
  <si>
    <t>Odcinki progowe. Tętno ustala się po 3–5 min odcinka.</t>
  </si>
  <si>
    <t>Odcinki HIIT. Tętno dochodzi tu dopiero pod koniec odcinka.</t>
  </si>
  <si>
    <t>Plan 12 tygodni</t>
  </si>
  <si>
    <t>Kody jednostek zmieniasz z listy. Objętość LIT przelicza się z dostępnego czasu.</t>
  </si>
  <si>
    <t>Makrocykl</t>
  </si>
  <si>
    <t>Tydz.</t>
  </si>
  <si>
    <t>Data od</t>
  </si>
  <si>
    <t>Blok</t>
  </si>
  <si>
    <t>Faza</t>
  </si>
  <si>
    <t>Jednostka
kluczowa</t>
  </si>
  <si>
    <t>Druga
jednostka</t>
  </si>
  <si>
    <t>Siła
[min]</t>
  </si>
  <si>
    <t>Kluczowe
+ siła [h]</t>
  </si>
  <si>
    <t>Uzupeł.
LIT [h]</t>
  </si>
  <si>
    <t>Razem
[h]</t>
  </si>
  <si>
    <t>Uwagi</t>
  </si>
  <si>
    <t>Blok 1 — baza + SIT</t>
  </si>
  <si>
    <t>Budowa</t>
  </si>
  <si>
    <t>SIT-A</t>
  </si>
  <si>
    <t>LIT-120</t>
  </si>
  <si>
    <t>Wejście w rytm. Sprinty krótkie, przerwy pełne.</t>
  </si>
  <si>
    <t>SIT-B</t>
  </si>
  <si>
    <t>LIT-150</t>
  </si>
  <si>
    <t>Jeden sprint więcej i dłuższy. Reszta tygodnia bez akcentów.</t>
  </si>
  <si>
    <t>Blok 2 — HIIT</t>
  </si>
  <si>
    <t>HIIT-1</t>
  </si>
  <si>
    <t>LIT-90</t>
  </si>
  <si>
    <t>Start bloku HIIT. RPE 8/10 — miałbyś siłę na jeszcze jedno powtórzenie.</t>
  </si>
  <si>
    <t>HIIT-2</t>
  </si>
  <si>
    <t>Ta sama moc, o 4 min więcej pracy.</t>
  </si>
  <si>
    <t>Odciążenie</t>
  </si>
  <si>
    <t>HIIT-D</t>
  </si>
  <si>
    <t>LIT-60</t>
  </si>
  <si>
    <t>Tydzień 3. bloku — odciążenie. Intensywność zostaje, objętość spada.</t>
  </si>
  <si>
    <t>HIIT-3</t>
  </si>
  <si>
    <t>Przejście na dłuższe odcinki. Moc lekko niższa niż przy 4 × 4.</t>
  </si>
  <si>
    <t>HIIT-4</t>
  </si>
  <si>
    <t>Szczyt bloku. 24 min pracy — górna granica zalecenia.</t>
  </si>
  <si>
    <t>Tydzień 6. bloku — odciążenie przed zmianą bodźca.</t>
  </si>
  <si>
    <t>Blok 3 — próg</t>
  </si>
  <si>
    <t>PRG-1</t>
  </si>
  <si>
    <t>Zmiana bodźca na pracę podprogową. Celuj w dolną połowę Z4.</t>
  </si>
  <si>
    <t>PRG-2</t>
  </si>
  <si>
    <t>40 min pracy progowej w dwóch odcinkach.</t>
  </si>
  <si>
    <t>PRG-3</t>
  </si>
  <si>
    <t>Jeden odcinek 40 min. Jeśli musisz przerwać — jechałeś za mocno.</t>
  </si>
  <si>
    <t>Odciążenie + test</t>
  </si>
  <si>
    <t>TEST-CP</t>
  </si>
  <si>
    <t>Retest. Nowe FTP wpisz w „Dane zawodnika” i zacznij kolejny cykl od innego bloku.</t>
  </si>
  <si>
    <t>Suma</t>
  </si>
  <si>
    <t>Łączna objętość całego makrocyklu.</t>
  </si>
  <si>
    <t>Jak czytać ten arkusz</t>
  </si>
  <si>
    <t>Kolumna „Jednostka kluczowa” to jedyny mocny akcent tygodnia. Metodyka dopuszcza maksymalnie dwa — drugi tylko wtedy, gdy regeneracja na to pozwala.</t>
  </si>
  <si>
    <t>„Uzupełnienie LIT” to czas, który zostaje po jednostkach kluczowych i siłowni. Rozbij go na 2–4 spokojne jazdy w tygodniu.</t>
  </si>
  <si>
    <t>Jeśli „Uzupełnienie LIT” wychodzi 0, Twój dostępny czas pochłaniają same jednostki kluczowe — skróć długą jazdę albo dodaj godzinę w tygodniu.</t>
  </si>
  <si>
    <t>Kolejność bloków jest wymienna. Po retestze możesz zacząć od bloku progowego albo SIT — chodzi o rotację bodźców, nie o sztywną sekwencję.</t>
  </si>
  <si>
    <t>Odciążenie oznacza mniej pracy przy tej samej intensywności, a nie tydzień bez treningu.</t>
  </si>
  <si>
    <t>Tydzień wzorcowy</t>
  </si>
  <si>
    <t>Rozkład jednostek na dni. Zmiana kodu przelicza czas i moc docelową.</t>
  </si>
  <si>
    <t>Układ tygodnia</t>
  </si>
  <si>
    <t>Dzień</t>
  </si>
  <si>
    <t>Rola jednostki</t>
  </si>
  <si>
    <t>Kod</t>
  </si>
  <si>
    <t>Czas [min]</t>
  </si>
  <si>
    <t>Strefa / cel</t>
  </si>
  <si>
    <t>Moc docelowa [W]</t>
  </si>
  <si>
    <t>Poniedziałek</t>
  </si>
  <si>
    <t>Odpoczynek</t>
  </si>
  <si>
    <t>WOLNE</t>
  </si>
  <si>
    <t>Dzień po weekendzie. Mobilność, spacer.</t>
  </si>
  <si>
    <t>Wtorek</t>
  </si>
  <si>
    <t>Jednostka kluczowa</t>
  </si>
  <si>
    <t>Wg bloku</t>
  </si>
  <si>
    <t>Najważniejszy trening tygodnia. Rób go wypoczęty.</t>
  </si>
  <si>
    <t>Środa</t>
  </si>
  <si>
    <t>Jazda tlenowa</t>
  </si>
  <si>
    <t>Z2</t>
  </si>
  <si>
    <t>Spokojnie. Jeśli nogi ciężkie — skróć, nie zwalniaj tempa treningu.</t>
  </si>
  <si>
    <t>Czwartek</t>
  </si>
  <si>
    <t>SIŁA-A</t>
  </si>
  <si>
    <t>Minimum 24 h od jednostki kluczowej. Po siłowni można dodać 30 min Z1.</t>
  </si>
  <si>
    <t>Piątek</t>
  </si>
  <si>
    <t>Odpoczynek lub Z1</t>
  </si>
  <si>
    <t>Dzień buforowy przed weekendem.</t>
  </si>
  <si>
    <t>Sobota</t>
  </si>
  <si>
    <t>Długa jazda</t>
  </si>
  <si>
    <t>Możesz wpleść sprinty co 20–30 min, jeśli blok tego wymaga.</t>
  </si>
  <si>
    <t>Niedziela</t>
  </si>
  <si>
    <t>Uzupełnienie objętości. Do skrócenia, gdy tydzień był ciężki.</t>
  </si>
  <si>
    <t>Razem</t>
  </si>
  <si>
    <t>Zasady układania tygodnia</t>
  </si>
  <si>
    <t>Jednostkę kluczową i siłownię oddziel o 24–48 godzin.</t>
  </si>
  <si>
    <t>Nie stawiaj dwóch ciężkich dni pod rząd — metodyka wprost tego odradza.</t>
  </si>
  <si>
    <t>Rozgrzewka jest dłuższa przed trudniejszym treningiem. Zaczynasz lżej, niż się spodziewasz, i podkręcasz dopiero, gdy pojawi się pot.</t>
  </si>
  <si>
    <t>Rozgrzewka to też moment na sprawdzenie gotowości. Jeśli po niej nogi są martwe — zamień jednostkę kluczową na LIT.</t>
  </si>
  <si>
    <t>Jazdy tlenowej nie trzeba trzymać w jednym kawałku. Częstsze krótsze sesje działają nie gorzej niż rzadsze długie.</t>
  </si>
  <si>
    <t>Aktywność poza treningiem — dojazdy, spacery — liczy się do bazy tlenowej.</t>
  </si>
  <si>
    <t>Biblioteka jednostek</t>
  </si>
  <si>
    <t>Moc docelowa liczy się ze stref. Czas sesji zawiera rozgrzewkę i schłodzenie.</t>
  </si>
  <si>
    <t>Struktura</t>
  </si>
  <si>
    <t>Praca [min]</t>
  </si>
  <si>
    <t>Czas sesji [min]</t>
  </si>
  <si>
    <t>LIT</t>
  </si>
  <si>
    <t>Jazda tlenowa 60 min</t>
  </si>
  <si>
    <t>60 min ciągłej jazdy w Z2</t>
  </si>
  <si>
    <t>3–4</t>
  </si>
  <si>
    <t>Najkrótsza sensowna jednostka dla zaadaptowanego zawodnika.</t>
  </si>
  <si>
    <t>Jazda tlenowa 90 min</t>
  </si>
  <si>
    <t>90 min ciągłej jazdy w Z2</t>
  </si>
  <si>
    <t>Podstawowa jednostka wypełniająca tydzień.</t>
  </si>
  <si>
    <t>Jazda tlenowa 2 h</t>
  </si>
  <si>
    <t>120 min ciągłej jazdy w Z2</t>
  </si>
  <si>
    <t>Możesz jeść i pić w trakcie — to też trening.</t>
  </si>
  <si>
    <t>Długa jazda 2,5 h</t>
  </si>
  <si>
    <t>150 min ciągłej jazdy w Z2</t>
  </si>
  <si>
    <t>Najdłuższa jednostka tygodnia, zwykle weekend.</t>
  </si>
  <si>
    <t>LIT-180</t>
  </si>
  <si>
    <t>Długa jazda 3 h</t>
  </si>
  <si>
    <t>180 min ciągłej jazdy w Z2</t>
  </si>
  <si>
    <t>Tylko jeśli budżet czasu na to pozwala. Nie kosztem jednostki intensywnej.</t>
  </si>
  <si>
    <t>SIT</t>
  </si>
  <si>
    <t>Sprinty 5 × 20 s</t>
  </si>
  <si>
    <t>Rozgrzewka 20 min, 5 × 20 s all-out, przerwa 5 min, schłodzenie w Z2</t>
  </si>
  <si>
    <t>10</t>
  </si>
  <si>
    <t>Przerwy mają być pełne. Jakość sprintu ważniejsza niż liczba powtórzeń.</t>
  </si>
  <si>
    <t>Sprinty 6 × 30 s</t>
  </si>
  <si>
    <t>Rozgrzewka 20 min, 6 × 30 s all-out, przerwa 6 min, schłodzenie w Z2</t>
  </si>
  <si>
    <t>Można rozłożyć sprinty co 20–30 min w trakcie długiej jazdy.</t>
  </si>
  <si>
    <t>Interwały 4 × 4 min</t>
  </si>
  <si>
    <t>Rozgrzewka 20 min, 4 × 4 min w Z5, przerwa 2 min, schłodzenie 10 min</t>
  </si>
  <si>
    <t>8</t>
  </si>
  <si>
    <t>Wejście w blok HIIT. Kontrolowane, nie maksymalne.</t>
  </si>
  <si>
    <t>Interwały 5 × 4 min</t>
  </si>
  <si>
    <t>Rozgrzewka 20 min, 5 × 4 min w Z5, przerwa 2 min, schłodzenie 10 min</t>
  </si>
  <si>
    <t>Więcej pracy przy tej samej intensywności.</t>
  </si>
  <si>
    <t>Interwały 3 × 6 min</t>
  </si>
  <si>
    <t>Rozgrzewka 20 min, 3 × 6 min w Z5, przerwa 3 min, schłodzenie 10 min</t>
  </si>
  <si>
    <t>Dłuższy odcinek przy nieco niższej mocy niż 4 × 4.</t>
  </si>
  <si>
    <t>Interwały 3 × 8 min</t>
  </si>
  <si>
    <t>Rozgrzewka 20 min, 3 × 8 min w Z5, przerwa 4 min, schłodzenie 10 min</t>
  </si>
  <si>
    <t>Szczyt bloku HIIT. Górna granica zalecanej pracy 15–25 min.</t>
  </si>
  <si>
    <t>HIIT-5</t>
  </si>
  <si>
    <t>Interwały 5 × 5 min</t>
  </si>
  <si>
    <t>Rozgrzewka 20 min, 5 × 5 min w Z5, przerwa 2,5 min, schłodzenie 10 min</t>
  </si>
  <si>
    <t>Klasyczny format VO2max. Zamiennik dla HIIT-4.</t>
  </si>
  <si>
    <t>Odciążenie 3 × 4 min</t>
  </si>
  <si>
    <t>Rozgrzewka 20 min, 3 × 4 min w Z5, przerwa 2 min, schłodzenie 10 min</t>
  </si>
  <si>
    <t>Tydzień odciążeniowy: mniej pracy, ta sama intensywność.</t>
  </si>
  <si>
    <t>Próg 3 × 12 min</t>
  </si>
  <si>
    <t>Rozgrzewka 20 min, 3 × 12 min w dolnym Z4, przerwa 1 min, schłodzenie 10 min</t>
  </si>
  <si>
    <t>7</t>
  </si>
  <si>
    <t>Przerwa 1 min to tylko zwolnienie napięcia. Jeśli potrzebujesz dłuższej — jedziesz za mocno.</t>
  </si>
  <si>
    <t>Próg 2 × 20 min</t>
  </si>
  <si>
    <t>Rozgrzewka 20 min, 2 × 20 min w dolnym Z4, przerwa 2 min, schłodzenie 10 min</t>
  </si>
  <si>
    <t>Docelowa objętość pracy progowej.</t>
  </si>
  <si>
    <t>Próg 1 × 40 min</t>
  </si>
  <si>
    <t>Rozgrzewka 25 min, 1 × 40 min ciągle w dolnym Z4, schłodzenie 10 min</t>
  </si>
  <si>
    <t>Jeden długi odcinek. Najtrudniejszy mentalnie wariant.</t>
  </si>
  <si>
    <t>PRG-D</t>
  </si>
  <si>
    <t>Odciążenie 2 × 15 min</t>
  </si>
  <si>
    <t>Rozgrzewka 20 min, 2 × 15 min w dolnym Z4, przerwa 2 min, schłodzenie 10 min</t>
  </si>
  <si>
    <t>Tydzień odciążeniowy w bloku progowym.</t>
  </si>
  <si>
    <t>Trening siłowy</t>
  </si>
  <si>
    <t>Przysiad, martwy ciąg lub zawiasy biodrowe, wykrok, wyciskanie, core — 3 × 5–8 powtórzeń</t>
  </si>
  <si>
    <t>Ciężko i bezpiecznie. Cel to trwałość i koordynacja, nie VO2max.</t>
  </si>
  <si>
    <t>Test</t>
  </si>
  <si>
    <t>Retest FTP / CP</t>
  </si>
  <si>
    <t>Rozgrzewka 25 min, próby maksymalne wg protokołu kalkulatora Critical Power</t>
  </si>
  <si>
    <t>Wynik wpisz w arkusz „Dane zawodnika” — cały plan przeliczy się sam.</t>
  </si>
  <si>
    <t>Dzień wolny lub mobilność</t>
  </si>
  <si>
    <t>Brak jazdy. Spacer, rozciąganie, mobilność.</t>
  </si>
  <si>
    <t>Odpoczynek jest częścią planu, nie jego brakiem.</t>
  </si>
  <si>
    <t>„Praca” to czysty czas w strefie docelowej, bez rozgrzewki i przerw. „Czas sesji” to długość całego treningu — tej kolumny używa arkusz „Plan 12 tygodni”.</t>
  </si>
  <si>
    <t>Strefy i objętości liczą się z Twoich danych.</t>
  </si>
  <si>
    <t>Zrównoważony plan treningowy - wzorzec 12 tygodni</t>
  </si>
  <si>
    <t>Dla zawodnika, który chce utrzymywać wysoką formę latami, a nie osiągnąć peak raz i się rozsypać.</t>
  </si>
  <si>
    <t>Plan jest odporny na życie - da się go realizować przy 6 godzinach tygodniowo i przy 15.</t>
  </si>
  <si>
    <t>1. Arkusz „Dane zawodnika” - wypełnij żółte pola. Kluczowe są dwa: FTP/CP w watach i LTHR (tętno progowe).</t>
  </si>
  <si>
    <t xml:space="preserve">    FTP/CP wyznaczysz kalkulatorem Critical Power / Critical Speed z tej samej strefy wiedzy u mnie na stronie.</t>
  </si>
  <si>
    <t>2. Arkusz „Strefy” - sprawdź czy zakresy mocy i tętna wyglądają sensownie. Żółte procenty możesz nadpisać własnymi.</t>
  </si>
  <si>
    <t>3. Arkusz „Plan 12 tygodni” - to gotowy makrocykl. Objętość LIT przelicza się automatycznie z Twojego dostępnego czasu.</t>
  </si>
  <si>
    <t>4. Arkusz „Tydzień wzorcowy” - rozkład jednostek na dni tygodnia. Arkusz „Biblioteka jednostek” - dokładna treść każdego treningu.</t>
  </si>
  <si>
    <t>Jak korzystać - 4 kroki</t>
  </si>
  <si>
    <t>Zasady na których stoi ten plan</t>
  </si>
  <si>
    <t>Minimum 1 trening siłowy tygodniowo, przez cały rok - bez sezonowych przerw.</t>
  </si>
  <si>
    <t>Wydłużaj czas pracy zanim podniesiesz intensywność. Typowo +1 minuta na tygodniowy odcinek.</t>
  </si>
  <si>
    <t>Przy pracy progowej lepiej zaniżyć intensywność o 10% niż przekroczyć próg o 2% - powyżej progu wchodzisz w inny metabolizm i tracisz cel jednostki.</t>
  </si>
  <si>
    <t>Nie wchodzi w niuanse typu hard-start, wymuszona kadencja czy trening w cieple. To ostatnie 5% - najpierw ma działać podstawa.</t>
  </si>
  <si>
    <t>Dane zawodnika - podstawa wszystkich obliczeń</t>
  </si>
  <si>
    <t>Od 50 roku życia metodyka zaleca ograniczyć tygodniową pracę HIIT.</t>
  </si>
  <si>
    <t>Kotwice stref - wyniki testów</t>
  </si>
  <si>
    <t>LTHR - tętno progowe [bpm]</t>
  </si>
  <si>
    <t>CS - prędkość krytyczna [m/s]</t>
  </si>
  <si>
    <t>HR spoczynkowe, średnia 14d [bpm]</t>
  </si>
  <si>
    <t>Pomiar rano, leżąc, przed wstaniem, z zegarka/innego urządzenia.</t>
  </si>
  <si>
    <t>Wskazówka: jeśli zmienisz FTP w trakcie planu, wszystkie strefy, moce docelowe i objętości przeliczą się same - nie trzeba nic poprawiać ręcznie.</t>
  </si>
  <si>
    <t>LIT - niska intensywność</t>
  </si>
  <si>
    <t>SIT - sprinty</t>
  </si>
  <si>
    <t>SIT i siła nie mają docelowej mocy - sprint jest maksymalny, a obciążenie siłowe dobierasz techniką, nie procentem FTP.</t>
  </si>
  <si>
    <t>Strefy mocy (% FTP) - klasyczny model Coggana</t>
  </si>
  <si>
    <t>Trzon planu - wszystkie jednostki LIT.</t>
  </si>
  <si>
    <t>Blok 3 - jednostki progowe. Celuj w dolną połowę zakresu.</t>
  </si>
  <si>
    <t>Blok 2 - odcinki HIIT 4–8 min.</t>
  </si>
  <si>
    <t>Blok 1 - sprinty SIT, moc znacznie powyżej 150% FTP.</t>
  </si>
  <si>
    <t>Strefy tętna (% LTHR) - klasyczny model Friela</t>
  </si>
  <si>
    <t>Tętno jest wskaźnikiem pomocniczym. W odcinkach krótszych niż 4 minuty opóźnia się na tyle, że nie nadaje się do sterowania intensywnością - tam prowadzi moc i odczucie (RPE).</t>
  </si>
  <si>
    <t>Procenty mocy dla typów jednostek wynikają z metodyki (RPE 7/10 progowo, 8/10 dla HIIT). Podział Z1–Z7 i strefy tętna to standardowe modele Coggana i Friela - metodyka ich nie narzuca.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</si>
</sst>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0.0"/>
    <numFmt numFmtId="166" formatCode="0.0&quot; h&quot;"/>
  </numFmts>
  <fonts count="12" x14ac:knownFonts="1">
    <font>
      <sz val="11"/>
      <color theme="1"/>
      <name val="Calibri"/>
      <family val="2"/>
      <scheme val="minor"/>
    </font>
    <font>
      <b/>
      <sz val="16"/>
      <color rgb="FF0C1017"/>
      <name val="Calibri"/>
    </font>
    <font>
      <sz val="9"/>
      <color rgb="FF666666"/>
      <name val="Calibri"/>
    </font>
    <font>
      <b/>
      <sz val="12"/>
      <color rgb="FF0C1017"/>
      <name val="Calibri"/>
    </font>
    <font>
      <sz val="10"/>
      <color rgb="FF1A1A1A"/>
      <name val="Calibri"/>
    </font>
    <font>
      <b/>
      <sz val="10"/>
      <color rgb="FFFFFFFF"/>
      <name val="Calibri"/>
    </font>
    <font>
      <b/>
      <sz val="10"/>
      <color rgb="FF1A1A1A"/>
      <name val="Calibri"/>
    </font>
    <font>
      <sz val="9"/>
      <color rgb="FF666666"/>
      <name val="Calibri"/>
      <family val="2"/>
    </font>
    <font>
      <b/>
      <sz val="16"/>
      <color rgb="FF0C1017"/>
      <name val="Calibri"/>
      <family val="2"/>
    </font>
    <font>
      <sz val="10"/>
      <color rgb="FF1A1A1A"/>
      <name val="Calibri"/>
      <family val="2"/>
    </font>
    <font>
      <b/>
      <sz val="12"/>
      <color rgb="FF0C1017"/>
      <name val="Calibri"/>
      <family val="2"/>
    </font>
    <font>
      <b/>
      <sz val="10"/>
      <color rgb="FF1A1A1A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E8FBF4"/>
      </patternFill>
    </fill>
    <fill>
      <patternFill patternType="solid">
        <fgColor rgb="FFFFF8E1"/>
      </patternFill>
    </fill>
    <fill>
      <patternFill patternType="solid">
        <fgColor rgb="FFF1F3F5"/>
      </patternFill>
    </fill>
    <fill>
      <patternFill patternType="solid">
        <fgColor rgb="FF0C101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vertical="top"/>
    </xf>
    <xf numFmtId="0" fontId="3" fillId="2" borderId="0" xfId="0" applyFont="1" applyFill="1" applyAlignment="1">
      <alignment vertical="top"/>
    </xf>
    <xf numFmtId="0" fontId="4" fillId="0" borderId="0" xfId="0" applyFont="1" applyAlignment="1">
      <alignment vertical="top"/>
    </xf>
    <xf numFmtId="0" fontId="1" fillId="0" borderId="0" xfId="0" applyFont="1"/>
    <xf numFmtId="0" fontId="2" fillId="0" borderId="0" xfId="0" applyFont="1"/>
    <xf numFmtId="49" fontId="4" fillId="3" borderId="0" xfId="0" applyNumberFormat="1" applyFont="1" applyFill="1" applyAlignment="1">
      <alignment vertical="top"/>
    </xf>
    <xf numFmtId="164" fontId="4" fillId="3" borderId="0" xfId="0" applyNumberFormat="1" applyFont="1" applyFill="1" applyAlignment="1">
      <alignment vertical="top"/>
    </xf>
    <xf numFmtId="165" fontId="4" fillId="3" borderId="0" xfId="0" applyNumberFormat="1" applyFont="1" applyFill="1" applyAlignment="1">
      <alignment vertical="top"/>
    </xf>
    <xf numFmtId="1" fontId="4" fillId="3" borderId="0" xfId="0" applyNumberFormat="1" applyFont="1" applyFill="1" applyAlignment="1">
      <alignment vertical="top"/>
    </xf>
    <xf numFmtId="2" fontId="4" fillId="3" borderId="0" xfId="0" applyNumberFormat="1" applyFont="1" applyFill="1" applyAlignment="1">
      <alignment vertical="top"/>
    </xf>
    <xf numFmtId="2" fontId="4" fillId="4" borderId="0" xfId="0" applyNumberFormat="1" applyFont="1" applyFill="1" applyAlignment="1">
      <alignment vertical="top"/>
    </xf>
    <xf numFmtId="1" fontId="4" fillId="4" borderId="0" xfId="0" applyNumberFormat="1" applyFont="1" applyFill="1" applyAlignment="1">
      <alignment vertical="top"/>
    </xf>
    <xf numFmtId="9" fontId="4" fillId="4" borderId="0" xfId="0" applyNumberFormat="1" applyFont="1" applyFill="1" applyAlignment="1">
      <alignment vertical="top"/>
    </xf>
    <xf numFmtId="0" fontId="4" fillId="4" borderId="0" xfId="0" applyFont="1" applyFill="1" applyAlignment="1">
      <alignment vertical="top"/>
    </xf>
    <xf numFmtId="0" fontId="5" fillId="5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vertical="top" wrapText="1"/>
    </xf>
    <xf numFmtId="0" fontId="2" fillId="4" borderId="0" xfId="0" applyFont="1" applyFill="1" applyAlignment="1">
      <alignment vertical="top" wrapText="1"/>
    </xf>
    <xf numFmtId="9" fontId="4" fillId="3" borderId="0" xfId="0" applyNumberFormat="1" applyFont="1" applyFill="1" applyAlignment="1">
      <alignment horizontal="center" vertical="center"/>
    </xf>
    <xf numFmtId="1" fontId="4" fillId="4" borderId="0" xfId="0" applyNumberFormat="1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164" fontId="4" fillId="4" borderId="0" xfId="0" applyNumberFormat="1" applyFont="1" applyFill="1" applyAlignment="1">
      <alignment horizontal="center" vertical="center"/>
    </xf>
    <xf numFmtId="0" fontId="4" fillId="4" borderId="0" xfId="0" applyFont="1" applyFill="1" applyAlignment="1">
      <alignment vertical="top" wrapText="1"/>
    </xf>
    <xf numFmtId="0" fontId="6" fillId="3" borderId="0" xfId="0" applyFont="1" applyFill="1" applyAlignment="1">
      <alignment horizontal="center" vertical="center"/>
    </xf>
    <xf numFmtId="1" fontId="4" fillId="3" borderId="0" xfId="0" applyNumberFormat="1" applyFont="1" applyFill="1" applyAlignment="1">
      <alignment horizontal="center" vertical="center"/>
    </xf>
    <xf numFmtId="165" fontId="4" fillId="4" borderId="0" xfId="0" applyNumberFormat="1" applyFont="1" applyFill="1" applyAlignment="1">
      <alignment horizontal="center" vertical="center"/>
    </xf>
    <xf numFmtId="0" fontId="6" fillId="0" borderId="0" xfId="0" applyFont="1" applyAlignment="1">
      <alignment vertical="top"/>
    </xf>
    <xf numFmtId="165" fontId="6" fillId="4" borderId="0" xfId="0" applyNumberFormat="1" applyFont="1" applyFill="1" applyAlignment="1">
      <alignment horizontal="center" vertical="center"/>
    </xf>
    <xf numFmtId="0" fontId="3" fillId="0" borderId="0" xfId="0" applyFont="1" applyAlignment="1">
      <alignment vertical="top"/>
    </xf>
    <xf numFmtId="0" fontId="6" fillId="4" borderId="0" xfId="0" applyFont="1" applyFill="1" applyAlignment="1">
      <alignment vertical="top"/>
    </xf>
    <xf numFmtId="1" fontId="6" fillId="4" borderId="0" xfId="0" applyNumberFormat="1" applyFont="1" applyFill="1" applyAlignment="1">
      <alignment horizontal="center" vertical="center"/>
    </xf>
    <xf numFmtId="166" fontId="6" fillId="4" borderId="0" xfId="0" applyNumberFormat="1" applyFont="1" applyFill="1" applyAlignment="1">
      <alignment horizontal="center" vertical="center"/>
    </xf>
    <xf numFmtId="0" fontId="3" fillId="2" borderId="0" xfId="0" applyFont="1" applyFill="1"/>
    <xf numFmtId="0" fontId="0" fillId="0" borderId="0" xfId="0"/>
    <xf numFmtId="0" fontId="2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10" fillId="2" borderId="0" xfId="0" applyFont="1" applyFill="1" applyAlignment="1">
      <alignment vertical="top"/>
    </xf>
    <xf numFmtId="0" fontId="8" fillId="0" borderId="0" xfId="0" applyFont="1"/>
    <xf numFmtId="0" fontId="10" fillId="2" borderId="0" xfId="0" applyFont="1" applyFill="1"/>
    <xf numFmtId="0" fontId="11" fillId="4" borderId="0" xfId="0" applyFont="1" applyFill="1" applyAlignment="1">
      <alignment vertical="top" wrapText="1"/>
    </xf>
    <xf numFmtId="0" fontId="7" fillId="4" borderId="0" xfId="0" applyFont="1" applyFill="1" applyAlignment="1">
      <alignment vertical="top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42</xdr:row>
      <xdr:rowOff>0</xdr:rowOff>
    </xdr:from>
    <xdr:ext cx="2476500" cy="2219325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B40"/>
  <sheetViews>
    <sheetView showGridLines="0" tabSelected="1" zoomScale="130" zoomScaleNormal="130" workbookViewId="0">
      <selection activeCell="B39" sqref="B39"/>
    </sheetView>
  </sheetViews>
  <sheetFormatPr baseColWidth="10" defaultColWidth="8.83203125" defaultRowHeight="15" x14ac:dyDescent="0.2"/>
  <cols>
    <col min="1" max="1" width="3" customWidth="1"/>
    <col min="2" max="2" width="110" customWidth="1"/>
  </cols>
  <sheetData>
    <row r="2" spans="2:2" ht="21" x14ac:dyDescent="0.2">
      <c r="B2" s="36" t="s">
        <v>278</v>
      </c>
    </row>
    <row r="3" spans="2:2" x14ac:dyDescent="0.2">
      <c r="B3" s="35" t="s">
        <v>277</v>
      </c>
    </row>
    <row r="5" spans="2:2" ht="16" x14ac:dyDescent="0.2">
      <c r="B5" s="2" t="s">
        <v>0</v>
      </c>
    </row>
    <row r="6" spans="2:2" x14ac:dyDescent="0.2">
      <c r="B6" s="37" t="s">
        <v>279</v>
      </c>
    </row>
    <row r="7" spans="2:2" x14ac:dyDescent="0.2">
      <c r="B7" s="3" t="s">
        <v>1</v>
      </c>
    </row>
    <row r="8" spans="2:2" x14ac:dyDescent="0.2">
      <c r="B8" s="37" t="s">
        <v>280</v>
      </c>
    </row>
    <row r="10" spans="2:2" ht="16" x14ac:dyDescent="0.2">
      <c r="B10" s="38" t="s">
        <v>286</v>
      </c>
    </row>
    <row r="11" spans="2:2" x14ac:dyDescent="0.2">
      <c r="B11" s="37" t="s">
        <v>281</v>
      </c>
    </row>
    <row r="12" spans="2:2" x14ac:dyDescent="0.2">
      <c r="B12" s="37" t="s">
        <v>282</v>
      </c>
    </row>
    <row r="13" spans="2:2" x14ac:dyDescent="0.2">
      <c r="B13" s="37" t="s">
        <v>283</v>
      </c>
    </row>
    <row r="14" spans="2:2" x14ac:dyDescent="0.2">
      <c r="B14" s="37" t="s">
        <v>284</v>
      </c>
    </row>
    <row r="15" spans="2:2" x14ac:dyDescent="0.2">
      <c r="B15" s="37" t="s">
        <v>285</v>
      </c>
    </row>
    <row r="17" spans="2:2" ht="16" x14ac:dyDescent="0.2">
      <c r="B17" s="38" t="s">
        <v>287</v>
      </c>
    </row>
    <row r="18" spans="2:2" x14ac:dyDescent="0.2">
      <c r="B18" s="3" t="s">
        <v>2</v>
      </c>
    </row>
    <row r="19" spans="2:2" x14ac:dyDescent="0.2">
      <c r="B19" s="37" t="s">
        <v>288</v>
      </c>
    </row>
    <row r="20" spans="2:2" x14ac:dyDescent="0.2">
      <c r="B20" s="3" t="s">
        <v>3</v>
      </c>
    </row>
    <row r="21" spans="2:2" x14ac:dyDescent="0.2">
      <c r="B21" s="3" t="s">
        <v>4</v>
      </c>
    </row>
    <row r="22" spans="2:2" x14ac:dyDescent="0.2">
      <c r="B22" s="3" t="s">
        <v>5</v>
      </c>
    </row>
    <row r="23" spans="2:2" x14ac:dyDescent="0.2">
      <c r="B23" s="37" t="s">
        <v>289</v>
      </c>
    </row>
    <row r="24" spans="2:2" x14ac:dyDescent="0.2">
      <c r="B24" s="37" t="s">
        <v>290</v>
      </c>
    </row>
    <row r="25" spans="2:2" x14ac:dyDescent="0.2">
      <c r="B25" s="3" t="s">
        <v>6</v>
      </c>
    </row>
    <row r="26" spans="2:2" x14ac:dyDescent="0.2">
      <c r="B26" s="3" t="s">
        <v>7</v>
      </c>
    </row>
    <row r="28" spans="2:2" ht="16" x14ac:dyDescent="0.2">
      <c r="B28" s="2" t="s">
        <v>8</v>
      </c>
    </row>
    <row r="29" spans="2:2" x14ac:dyDescent="0.2">
      <c r="B29" s="3" t="s">
        <v>9</v>
      </c>
    </row>
    <row r="30" spans="2:2" x14ac:dyDescent="0.2">
      <c r="B30" s="3" t="s">
        <v>10</v>
      </c>
    </row>
    <row r="31" spans="2:2" x14ac:dyDescent="0.2">
      <c r="B31" s="3" t="s">
        <v>11</v>
      </c>
    </row>
    <row r="32" spans="2:2" x14ac:dyDescent="0.2">
      <c r="B32" s="3" t="s">
        <v>12</v>
      </c>
    </row>
    <row r="34" spans="2:2" ht="16" x14ac:dyDescent="0.2">
      <c r="B34" s="2" t="s">
        <v>13</v>
      </c>
    </row>
    <row r="35" spans="2:2" x14ac:dyDescent="0.2">
      <c r="B35" s="3" t="s">
        <v>14</v>
      </c>
    </row>
    <row r="36" spans="2:2" x14ac:dyDescent="0.2">
      <c r="B36" s="3" t="s">
        <v>15</v>
      </c>
    </row>
    <row r="37" spans="2:2" x14ac:dyDescent="0.2">
      <c r="B37" s="37" t="s">
        <v>291</v>
      </c>
    </row>
    <row r="39" spans="2:2" ht="16" x14ac:dyDescent="0.2">
      <c r="B39" s="2" t="s">
        <v>16</v>
      </c>
    </row>
    <row r="40" spans="2:2" x14ac:dyDescent="0.2">
      <c r="B40" s="3" t="s">
        <v>17</v>
      </c>
    </row>
  </sheetData>
  <pageMargins left="0.4" right="0.4" top="1" bottom="1" header="0.5" footer="0.5"/>
  <pageSetup fitToHeight="0" orientation="portrait"/>
  <headerFooter>
    <oddFooter>&amp;L&amp;8 Zrównoważony plan treningowy — kolarstwo i fizjoterapia&amp;R&amp;8 &amp;P /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30"/>
  <sheetViews>
    <sheetView showGridLines="0" topLeftCell="A4" zoomScale="177" zoomScaleNormal="177" workbookViewId="0">
      <selection activeCell="A30" sqref="A30"/>
    </sheetView>
  </sheetViews>
  <sheetFormatPr baseColWidth="10" defaultColWidth="8.83203125" defaultRowHeight="15" x14ac:dyDescent="0.2"/>
  <cols>
    <col min="1" max="1" width="40" customWidth="1"/>
    <col min="2" max="2" width="16" customWidth="1"/>
    <col min="3" max="3" width="66" customWidth="1"/>
  </cols>
  <sheetData>
    <row r="1" spans="1:3" ht="21" x14ac:dyDescent="0.25">
      <c r="A1" s="39" t="s">
        <v>292</v>
      </c>
    </row>
    <row r="2" spans="1:3" x14ac:dyDescent="0.2">
      <c r="A2" s="5" t="s">
        <v>18</v>
      </c>
    </row>
    <row r="4" spans="1:3" ht="20" customHeight="1" x14ac:dyDescent="0.2">
      <c r="A4" s="32" t="s">
        <v>19</v>
      </c>
      <c r="B4" s="33"/>
      <c r="C4" s="33"/>
    </row>
    <row r="5" spans="1:3" x14ac:dyDescent="0.2">
      <c r="A5" s="3" t="s">
        <v>20</v>
      </c>
      <c r="B5" s="6"/>
      <c r="C5" s="1"/>
    </row>
    <row r="6" spans="1:3" x14ac:dyDescent="0.2">
      <c r="A6" s="3" t="s">
        <v>21</v>
      </c>
      <c r="B6" s="7"/>
      <c r="C6" s="1"/>
    </row>
    <row r="7" spans="1:3" x14ac:dyDescent="0.2">
      <c r="A7" s="3" t="s">
        <v>22</v>
      </c>
      <c r="B7" s="8"/>
      <c r="C7" s="1" t="s">
        <v>23</v>
      </c>
    </row>
    <row r="8" spans="1:3" x14ac:dyDescent="0.2">
      <c r="A8" s="3" t="s">
        <v>24</v>
      </c>
      <c r="B8" s="9"/>
      <c r="C8" s="35" t="s">
        <v>293</v>
      </c>
    </row>
    <row r="10" spans="1:3" ht="20" customHeight="1" x14ac:dyDescent="0.2">
      <c r="A10" s="40" t="s">
        <v>294</v>
      </c>
      <c r="B10" s="33"/>
      <c r="C10" s="33"/>
    </row>
    <row r="11" spans="1:3" x14ac:dyDescent="0.2">
      <c r="A11" s="3" t="s">
        <v>25</v>
      </c>
      <c r="B11" s="9"/>
      <c r="C11" s="1" t="s">
        <v>26</v>
      </c>
    </row>
    <row r="12" spans="1:3" x14ac:dyDescent="0.2">
      <c r="A12" s="37" t="s">
        <v>295</v>
      </c>
      <c r="B12" s="9"/>
      <c r="C12" s="1" t="s">
        <v>27</v>
      </c>
    </row>
    <row r="13" spans="1:3" x14ac:dyDescent="0.2">
      <c r="A13" s="3" t="s">
        <v>28</v>
      </c>
      <c r="B13" s="9"/>
      <c r="C13" s="1" t="s">
        <v>29</v>
      </c>
    </row>
    <row r="14" spans="1:3" x14ac:dyDescent="0.2">
      <c r="A14" s="37" t="s">
        <v>297</v>
      </c>
      <c r="B14" s="9"/>
      <c r="C14" s="35" t="s">
        <v>298</v>
      </c>
    </row>
    <row r="15" spans="1:3" x14ac:dyDescent="0.2">
      <c r="A15" s="37" t="s">
        <v>296</v>
      </c>
      <c r="B15" s="10"/>
      <c r="C15" s="1" t="s">
        <v>30</v>
      </c>
    </row>
    <row r="17" spans="1:3" ht="20" customHeight="1" x14ac:dyDescent="0.2">
      <c r="A17" s="32" t="s">
        <v>31</v>
      </c>
      <c r="B17" s="33"/>
      <c r="C17" s="33"/>
    </row>
    <row r="18" spans="1:3" x14ac:dyDescent="0.2">
      <c r="A18" s="3" t="s">
        <v>32</v>
      </c>
      <c r="B18" s="8"/>
      <c r="C18" s="1" t="s">
        <v>33</v>
      </c>
    </row>
    <row r="19" spans="1:3" x14ac:dyDescent="0.2">
      <c r="A19" s="3" t="s">
        <v>34</v>
      </c>
      <c r="B19" s="9"/>
      <c r="C19" s="1" t="s">
        <v>35</v>
      </c>
    </row>
    <row r="20" spans="1:3" x14ac:dyDescent="0.2">
      <c r="A20" s="3" t="s">
        <v>36</v>
      </c>
      <c r="B20" s="7"/>
      <c r="C20" s="1" t="s">
        <v>37</v>
      </c>
    </row>
    <row r="22" spans="1:3" ht="20" customHeight="1" x14ac:dyDescent="0.2">
      <c r="A22" s="32" t="s">
        <v>38</v>
      </c>
      <c r="B22" s="33"/>
      <c r="C22" s="33"/>
    </row>
    <row r="23" spans="1:3" x14ac:dyDescent="0.2">
      <c r="A23" s="3" t="s">
        <v>39</v>
      </c>
      <c r="B23" s="11" t="str">
        <f>IF(AND(ISNUMBER(B11),ISNUMBER(B7)),B11/B7,"")</f>
        <v/>
      </c>
      <c r="C23" s="1" t="s">
        <v>40</v>
      </c>
    </row>
    <row r="24" spans="1:3" x14ac:dyDescent="0.2">
      <c r="A24" s="3" t="s">
        <v>41</v>
      </c>
      <c r="B24" s="12" t="str">
        <f>IF(AND(ISNUMBER(B13),ISNUMBER(B14)),B13-B14,"")</f>
        <v/>
      </c>
      <c r="C24" s="1" t="s">
        <v>42</v>
      </c>
    </row>
    <row r="25" spans="1:3" x14ac:dyDescent="0.2">
      <c r="A25" s="3" t="s">
        <v>43</v>
      </c>
      <c r="B25" s="13" t="str">
        <f>IF(AND(ISNUMBER(B12),ISNUMBER(B13)),B12/B13,"")</f>
        <v/>
      </c>
      <c r="C25" s="1" t="s">
        <v>44</v>
      </c>
    </row>
    <row r="26" spans="1:3" x14ac:dyDescent="0.2">
      <c r="A26" s="3" t="s">
        <v>45</v>
      </c>
      <c r="B26" s="12" t="str">
        <f>IF(NOT(ISNUMBER(B8)),"",IF(B8&gt;=50,15,25))</f>
        <v/>
      </c>
      <c r="C26" s="1" t="s">
        <v>46</v>
      </c>
    </row>
    <row r="27" spans="1:3" x14ac:dyDescent="0.2">
      <c r="A27" s="3" t="s">
        <v>47</v>
      </c>
      <c r="B27" s="12" t="str">
        <f>IF(NOT(ISNUMBER(B18)),"",IF(B18&lt;6,1,2))</f>
        <v/>
      </c>
      <c r="C27" s="1" t="s">
        <v>48</v>
      </c>
    </row>
    <row r="28" spans="1:3" x14ac:dyDescent="0.2">
      <c r="A28" s="3" t="s">
        <v>49</v>
      </c>
      <c r="B28" s="14" t="str">
        <f>IF(NOT(ISNUMBER(B18)),"",IF(B18&lt;6,"Ponizej 6 h/tydz - to minimalna skuteczna dawka",IF(B18&gt;20,"Wysoka objetosc - buduj ja stopniowo","OK")))</f>
        <v/>
      </c>
      <c r="C28" s="1" t="s">
        <v>50</v>
      </c>
    </row>
    <row r="30" spans="1:3" x14ac:dyDescent="0.2">
      <c r="A30" s="35" t="s">
        <v>299</v>
      </c>
    </row>
  </sheetData>
  <mergeCells count="4">
    <mergeCell ref="A10:C10"/>
    <mergeCell ref="A4:C4"/>
    <mergeCell ref="A17:C17"/>
    <mergeCell ref="A22:C22"/>
  </mergeCells>
  <dataValidations count="7">
    <dataValidation type="decimal" allowBlank="1" showErrorMessage="1" errorTitle="Wartość poza zakresem" error="Sprawdź jednostkę i wartość." sqref="B7" xr:uid="{00000000-0002-0000-0100-000000000000}">
      <formula1>30</formula1>
      <formula2>200</formula2>
    </dataValidation>
    <dataValidation type="whole" allowBlank="1" showErrorMessage="1" errorTitle="Wartość poza zakresem" error="Sprawdź jednostkę i wartość." sqref="B8" xr:uid="{00000000-0002-0000-0100-000001000000}">
      <formula1>10</formula1>
      <formula2>100</formula2>
    </dataValidation>
    <dataValidation type="whole" allowBlank="1" showErrorMessage="1" errorTitle="Wartość poza zakresem" error="Sprawdź jednostkę i wartość." sqref="B11" xr:uid="{00000000-0002-0000-0100-000002000000}">
      <formula1>50</formula1>
      <formula2>600</formula2>
    </dataValidation>
    <dataValidation type="whole" allowBlank="1" showErrorMessage="1" errorTitle="Wartość poza zakresem" error="Sprawdź jednostkę i wartość." sqref="B12" xr:uid="{00000000-0002-0000-0100-000003000000}">
      <formula1>100</formula1>
      <formula2>220</formula2>
    </dataValidation>
    <dataValidation type="whole" allowBlank="1" showErrorMessage="1" errorTitle="Wartość poza zakresem" error="Sprawdź jednostkę i wartość." sqref="B13" xr:uid="{00000000-0002-0000-0100-000004000000}">
      <formula1>120</formula1>
      <formula2>230</formula2>
    </dataValidation>
    <dataValidation type="whole" allowBlank="1" showErrorMessage="1" errorTitle="Wartość poza zakresem" error="Sprawdź jednostkę i wartość." sqref="B14" xr:uid="{00000000-0002-0000-0100-000005000000}">
      <formula1>25</formula1>
      <formula2>110</formula2>
    </dataValidation>
    <dataValidation type="decimal" allowBlank="1" showErrorMessage="1" errorTitle="Wartość poza zakresem" error="Sprawdź jednostkę i wartość." sqref="B18" xr:uid="{00000000-0002-0000-0100-000006000000}">
      <formula1>1</formula1>
      <formula2>40</formula2>
    </dataValidation>
  </dataValidations>
  <pageMargins left="0.4" right="0.4" top="1" bottom="1" header="0.5" footer="0.5"/>
  <pageSetup fitToHeight="0" orientation="portrait"/>
  <headerFooter>
    <oddFooter>&amp;L&amp;8 Zrównoważony plan treningowy — kolarstwo i fizjoterapia&amp;R&amp;8 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34"/>
  <sheetViews>
    <sheetView showGridLines="0" zoomScale="135" zoomScaleNormal="135" workbookViewId="0">
      <selection activeCell="A35" sqref="A35"/>
    </sheetView>
  </sheetViews>
  <sheetFormatPr baseColWidth="10" defaultColWidth="8.83203125" defaultRowHeight="15" x14ac:dyDescent="0.2"/>
  <cols>
    <col min="1" max="1" width="22" customWidth="1"/>
    <col min="2" max="2" width="30" customWidth="1"/>
    <col min="3" max="4" width="10" customWidth="1"/>
    <col min="5" max="6" width="12" customWidth="1"/>
    <col min="7" max="7" width="9" customWidth="1"/>
    <col min="8" max="8" width="62" customWidth="1"/>
  </cols>
  <sheetData>
    <row r="1" spans="1:8" ht="21" x14ac:dyDescent="0.25">
      <c r="A1" s="4" t="s">
        <v>51</v>
      </c>
    </row>
    <row r="2" spans="1:8" x14ac:dyDescent="0.2">
      <c r="A2" s="5" t="s">
        <v>52</v>
      </c>
    </row>
    <row r="4" spans="1:8" ht="20" customHeight="1" x14ac:dyDescent="0.2">
      <c r="A4" s="32" t="s">
        <v>53</v>
      </c>
      <c r="B4" s="33"/>
      <c r="C4" s="33"/>
      <c r="D4" s="33"/>
      <c r="E4" s="33"/>
      <c r="F4" s="33"/>
      <c r="G4" s="33"/>
      <c r="H4" s="33"/>
    </row>
    <row r="5" spans="1:8" ht="30" customHeight="1" x14ac:dyDescent="0.2">
      <c r="A5" s="15" t="s">
        <v>54</v>
      </c>
      <c r="B5" s="15" t="s">
        <v>55</v>
      </c>
      <c r="C5" s="15" t="s">
        <v>56</v>
      </c>
      <c r="D5" s="15" t="s">
        <v>57</v>
      </c>
      <c r="E5" s="15" t="s">
        <v>58</v>
      </c>
      <c r="F5" s="15" t="s">
        <v>59</v>
      </c>
      <c r="G5" s="15" t="s">
        <v>60</v>
      </c>
      <c r="H5" s="15" t="s">
        <v>61</v>
      </c>
    </row>
    <row r="6" spans="1:8" ht="32" customHeight="1" x14ac:dyDescent="0.2">
      <c r="A6" s="41" t="s">
        <v>300</v>
      </c>
      <c r="B6" s="17" t="s">
        <v>62</v>
      </c>
      <c r="C6" s="18">
        <v>0.5</v>
      </c>
      <c r="D6" s="18">
        <v>0.75</v>
      </c>
      <c r="E6" s="19" t="str">
        <f>IF(AND(ISNUMBER('Dane zawodnika'!$B$11),ISNUMBER(C6)),'Dane zawodnika'!$B$11*C6,"")</f>
        <v/>
      </c>
      <c r="F6" s="19" t="str">
        <f>IF(AND(ISNUMBER('Dane zawodnika'!$B$11),ISNUMBER(D6)),'Dane zawodnika'!$B$11*D6,"")</f>
        <v/>
      </c>
      <c r="G6" s="20" t="s">
        <v>63</v>
      </c>
      <c r="H6" s="17" t="s">
        <v>64</v>
      </c>
    </row>
    <row r="7" spans="1:8" ht="32" customHeight="1" x14ac:dyDescent="0.2">
      <c r="A7" s="16" t="s">
        <v>65</v>
      </c>
      <c r="B7" s="17" t="s">
        <v>66</v>
      </c>
      <c r="C7" s="18">
        <v>0.88</v>
      </c>
      <c r="D7" s="18">
        <v>0.98</v>
      </c>
      <c r="E7" s="19" t="str">
        <f>IF(AND(ISNUMBER('Dane zawodnika'!$B$11),ISNUMBER(C7)),'Dane zawodnika'!$B$11*C7,"")</f>
        <v/>
      </c>
      <c r="F7" s="19" t="str">
        <f>IF(AND(ISNUMBER('Dane zawodnika'!$B$11),ISNUMBER(D7)),'Dane zawodnika'!$B$11*D7,"")</f>
        <v/>
      </c>
      <c r="G7" s="20" t="s">
        <v>67</v>
      </c>
      <c r="H7" s="17" t="s">
        <v>68</v>
      </c>
    </row>
    <row r="8" spans="1:8" ht="32" customHeight="1" x14ac:dyDescent="0.2">
      <c r="A8" s="16" t="s">
        <v>69</v>
      </c>
      <c r="B8" s="17" t="s">
        <v>70</v>
      </c>
      <c r="C8" s="18">
        <v>1.05</v>
      </c>
      <c r="D8" s="18">
        <v>1.18</v>
      </c>
      <c r="E8" s="19" t="str">
        <f>IF(AND(ISNUMBER('Dane zawodnika'!$B$11),ISNUMBER(C8)),'Dane zawodnika'!$B$11*C8,"")</f>
        <v/>
      </c>
      <c r="F8" s="19" t="str">
        <f>IF(AND(ISNUMBER('Dane zawodnika'!$B$11),ISNUMBER(D8)),'Dane zawodnika'!$B$11*D8,"")</f>
        <v/>
      </c>
      <c r="G8" s="20" t="s">
        <v>71</v>
      </c>
      <c r="H8" s="17" t="s">
        <v>72</v>
      </c>
    </row>
    <row r="9" spans="1:8" ht="32" customHeight="1" x14ac:dyDescent="0.2">
      <c r="A9" s="41" t="s">
        <v>301</v>
      </c>
      <c r="B9" s="17" t="s">
        <v>73</v>
      </c>
      <c r="C9" s="18"/>
      <c r="D9" s="18"/>
      <c r="E9" s="19" t="str">
        <f>IF(AND(ISNUMBER('Dane zawodnika'!$B$11),ISNUMBER(C9)),'Dane zawodnika'!$B$11*C9,"")</f>
        <v/>
      </c>
      <c r="F9" s="19" t="str">
        <f>IF(AND(ISNUMBER('Dane zawodnika'!$B$11),ISNUMBER(D9)),'Dane zawodnika'!$B$11*D9,"")</f>
        <v/>
      </c>
      <c r="G9" s="20" t="s">
        <v>74</v>
      </c>
      <c r="H9" s="17" t="s">
        <v>75</v>
      </c>
    </row>
    <row r="10" spans="1:8" ht="32" customHeight="1" x14ac:dyDescent="0.2">
      <c r="A10" s="16" t="s">
        <v>76</v>
      </c>
      <c r="B10" s="17" t="s">
        <v>77</v>
      </c>
      <c r="C10" s="18"/>
      <c r="D10" s="18"/>
      <c r="E10" s="19" t="str">
        <f>IF(AND(ISNUMBER('Dane zawodnika'!$B$11),ISNUMBER(C10)),'Dane zawodnika'!$B$11*C10,"")</f>
        <v/>
      </c>
      <c r="F10" s="19" t="str">
        <f>IF(AND(ISNUMBER('Dane zawodnika'!$B$11),ISNUMBER(D10)),'Dane zawodnika'!$B$11*D10,"")</f>
        <v/>
      </c>
      <c r="G10" s="20" t="s">
        <v>78</v>
      </c>
      <c r="H10" s="17" t="s">
        <v>79</v>
      </c>
    </row>
    <row r="12" spans="1:8" x14ac:dyDescent="0.2">
      <c r="A12" s="35" t="s">
        <v>302</v>
      </c>
    </row>
    <row r="14" spans="1:8" ht="20" customHeight="1" x14ac:dyDescent="0.2">
      <c r="A14" s="40" t="s">
        <v>303</v>
      </c>
      <c r="B14" s="33"/>
      <c r="C14" s="33"/>
      <c r="D14" s="33"/>
      <c r="E14" s="33"/>
      <c r="F14" s="33"/>
      <c r="G14" s="33"/>
      <c r="H14" s="33"/>
    </row>
    <row r="15" spans="1:8" ht="30" customHeight="1" x14ac:dyDescent="0.2">
      <c r="A15" s="15" t="s">
        <v>80</v>
      </c>
      <c r="B15" s="15" t="s">
        <v>81</v>
      </c>
      <c r="C15" s="15" t="s">
        <v>56</v>
      </c>
      <c r="D15" s="15" t="s">
        <v>57</v>
      </c>
      <c r="E15" s="15" t="s">
        <v>58</v>
      </c>
      <c r="F15" s="15" t="s">
        <v>59</v>
      </c>
      <c r="G15" s="15" t="s">
        <v>60</v>
      </c>
      <c r="H15" s="15" t="s">
        <v>82</v>
      </c>
    </row>
    <row r="16" spans="1:8" x14ac:dyDescent="0.2">
      <c r="A16" s="19">
        <v>1</v>
      </c>
      <c r="B16" s="14" t="s">
        <v>83</v>
      </c>
      <c r="C16" s="18">
        <v>0</v>
      </c>
      <c r="D16" s="18">
        <v>0.55000000000000004</v>
      </c>
      <c r="E16" s="19" t="str">
        <f>IF(AND(ISNUMBER('Dane zawodnika'!$B$11),ISNUMBER(C16)),'Dane zawodnika'!$B$11*C16,"")</f>
        <v/>
      </c>
      <c r="F16" s="19" t="str">
        <f>IF(AND(ISNUMBER('Dane zawodnika'!$B$11),ISNUMBER(D16)),'Dane zawodnika'!$B$11*D16,"")</f>
        <v/>
      </c>
      <c r="G16" s="20" t="s">
        <v>84</v>
      </c>
      <c r="H16" s="17" t="s">
        <v>85</v>
      </c>
    </row>
    <row r="17" spans="1:8" x14ac:dyDescent="0.2">
      <c r="A17" s="19">
        <v>2</v>
      </c>
      <c r="B17" s="14" t="s">
        <v>86</v>
      </c>
      <c r="C17" s="18">
        <v>0.55000000000000004</v>
      </c>
      <c r="D17" s="18">
        <v>0.75</v>
      </c>
      <c r="E17" s="19" t="str">
        <f>IF(AND(ISNUMBER('Dane zawodnika'!$B$11),ISNUMBER(C17)),'Dane zawodnika'!$B$11*C17,"")</f>
        <v/>
      </c>
      <c r="F17" s="19" t="str">
        <f>IF(AND(ISNUMBER('Dane zawodnika'!$B$11),ISNUMBER(D17)),'Dane zawodnika'!$B$11*D17,"")</f>
        <v/>
      </c>
      <c r="G17" s="20" t="s">
        <v>63</v>
      </c>
      <c r="H17" s="42" t="s">
        <v>304</v>
      </c>
    </row>
    <row r="18" spans="1:8" x14ac:dyDescent="0.2">
      <c r="A18" s="19">
        <v>3</v>
      </c>
      <c r="B18" s="14" t="s">
        <v>87</v>
      </c>
      <c r="C18" s="18">
        <v>0.75</v>
      </c>
      <c r="D18" s="18">
        <v>0.9</v>
      </c>
      <c r="E18" s="19" t="str">
        <f>IF(AND(ISNUMBER('Dane zawodnika'!$B$11),ISNUMBER(C18)),'Dane zawodnika'!$B$11*C18,"")</f>
        <v/>
      </c>
      <c r="F18" s="19" t="str">
        <f>IF(AND(ISNUMBER('Dane zawodnika'!$B$11),ISNUMBER(D18)),'Dane zawodnika'!$B$11*D18,"")</f>
        <v/>
      </c>
      <c r="G18" s="20" t="s">
        <v>88</v>
      </c>
      <c r="H18" s="17" t="s">
        <v>89</v>
      </c>
    </row>
    <row r="19" spans="1:8" x14ac:dyDescent="0.2">
      <c r="A19" s="19">
        <v>4</v>
      </c>
      <c r="B19" s="14" t="s">
        <v>90</v>
      </c>
      <c r="C19" s="18">
        <v>0.9</v>
      </c>
      <c r="D19" s="18">
        <v>1.05</v>
      </c>
      <c r="E19" s="19" t="str">
        <f>IF(AND(ISNUMBER('Dane zawodnika'!$B$11),ISNUMBER(C19)),'Dane zawodnika'!$B$11*C19,"")</f>
        <v/>
      </c>
      <c r="F19" s="19" t="str">
        <f>IF(AND(ISNUMBER('Dane zawodnika'!$B$11),ISNUMBER(D19)),'Dane zawodnika'!$B$11*D19,"")</f>
        <v/>
      </c>
      <c r="G19" s="20" t="s">
        <v>67</v>
      </c>
      <c r="H19" s="42" t="s">
        <v>305</v>
      </c>
    </row>
    <row r="20" spans="1:8" x14ac:dyDescent="0.2">
      <c r="A20" s="19">
        <v>5</v>
      </c>
      <c r="B20" s="14" t="s">
        <v>91</v>
      </c>
      <c r="C20" s="18">
        <v>1.05</v>
      </c>
      <c r="D20" s="18">
        <v>1.2</v>
      </c>
      <c r="E20" s="19" t="str">
        <f>IF(AND(ISNUMBER('Dane zawodnika'!$B$11),ISNUMBER(C20)),'Dane zawodnika'!$B$11*C20,"")</f>
        <v/>
      </c>
      <c r="F20" s="19" t="str">
        <f>IF(AND(ISNUMBER('Dane zawodnika'!$B$11),ISNUMBER(D20)),'Dane zawodnika'!$B$11*D20,"")</f>
        <v/>
      </c>
      <c r="G20" s="20" t="s">
        <v>71</v>
      </c>
      <c r="H20" s="42" t="s">
        <v>306</v>
      </c>
    </row>
    <row r="21" spans="1:8" x14ac:dyDescent="0.2">
      <c r="A21" s="19">
        <v>6</v>
      </c>
      <c r="B21" s="14" t="s">
        <v>92</v>
      </c>
      <c r="C21" s="18">
        <v>1.2</v>
      </c>
      <c r="D21" s="18">
        <v>1.5</v>
      </c>
      <c r="E21" s="19" t="str">
        <f>IF(AND(ISNUMBER('Dane zawodnika'!$B$11),ISNUMBER(C21)),'Dane zawodnika'!$B$11*C21,"")</f>
        <v/>
      </c>
      <c r="F21" s="19" t="str">
        <f>IF(AND(ISNUMBER('Dane zawodnika'!$B$11),ISNUMBER(D21)),'Dane zawodnika'!$B$11*D21,"")</f>
        <v/>
      </c>
      <c r="G21" s="20" t="s">
        <v>93</v>
      </c>
      <c r="H21" s="17" t="s">
        <v>94</v>
      </c>
    </row>
    <row r="22" spans="1:8" x14ac:dyDescent="0.2">
      <c r="A22" s="19">
        <v>7</v>
      </c>
      <c r="B22" s="14" t="s">
        <v>95</v>
      </c>
      <c r="C22" s="18">
        <v>1.5</v>
      </c>
      <c r="D22" s="18"/>
      <c r="E22" s="19" t="str">
        <f>IF(AND(ISNUMBER('Dane zawodnika'!$B$11),ISNUMBER(C22)),'Dane zawodnika'!$B$11*C22,"")</f>
        <v/>
      </c>
      <c r="F22" s="19" t="str">
        <f>IF(AND(ISNUMBER('Dane zawodnika'!$B$11),ISNUMBER(D22)),'Dane zawodnika'!$B$11*D22,"")</f>
        <v/>
      </c>
      <c r="G22" s="20" t="s">
        <v>74</v>
      </c>
      <c r="H22" s="42" t="s">
        <v>307</v>
      </c>
    </row>
    <row r="25" spans="1:8" ht="20" customHeight="1" x14ac:dyDescent="0.2">
      <c r="A25" s="40" t="s">
        <v>308</v>
      </c>
      <c r="B25" s="33"/>
      <c r="C25" s="33"/>
      <c r="D25" s="33"/>
      <c r="E25" s="33"/>
      <c r="F25" s="33"/>
      <c r="G25" s="33"/>
      <c r="H25" s="33"/>
    </row>
    <row r="26" spans="1:8" ht="30" customHeight="1" x14ac:dyDescent="0.2">
      <c r="A26" s="15" t="s">
        <v>80</v>
      </c>
      <c r="B26" s="15" t="s">
        <v>81</v>
      </c>
      <c r="C26" s="15" t="s">
        <v>96</v>
      </c>
      <c r="D26" s="15" t="s">
        <v>97</v>
      </c>
      <c r="E26" s="15" t="s">
        <v>98</v>
      </c>
      <c r="F26" s="15" t="s">
        <v>99</v>
      </c>
      <c r="G26" s="15" t="s">
        <v>60</v>
      </c>
      <c r="H26" s="15" t="s">
        <v>100</v>
      </c>
    </row>
    <row r="27" spans="1:8" x14ac:dyDescent="0.2">
      <c r="A27" s="19">
        <v>1</v>
      </c>
      <c r="B27" s="14" t="s">
        <v>83</v>
      </c>
      <c r="C27" s="18">
        <v>0</v>
      </c>
      <c r="D27" s="18">
        <v>0.81</v>
      </c>
      <c r="E27" s="19" t="str">
        <f>IF(AND(ISNUMBER('Dane zawodnika'!$B$12),ISNUMBER(C27)),'Dane zawodnika'!$B$12*C27,"")</f>
        <v/>
      </c>
      <c r="F27" s="19" t="str">
        <f>IF(AND(ISNUMBER('Dane zawodnika'!$B$12),ISNUMBER(D27)),'Dane zawodnika'!$B$12*D27,"")</f>
        <v/>
      </c>
      <c r="G27" s="20" t="s">
        <v>84</v>
      </c>
      <c r="H27" s="17" t="s">
        <v>101</v>
      </c>
    </row>
    <row r="28" spans="1:8" x14ac:dyDescent="0.2">
      <c r="A28" s="19">
        <v>2</v>
      </c>
      <c r="B28" s="14" t="s">
        <v>86</v>
      </c>
      <c r="C28" s="18">
        <v>0.81</v>
      </c>
      <c r="D28" s="18">
        <v>0.89</v>
      </c>
      <c r="E28" s="19" t="str">
        <f>IF(AND(ISNUMBER('Dane zawodnika'!$B$12),ISNUMBER(C28)),'Dane zawodnika'!$B$12*C28,"")</f>
        <v/>
      </c>
      <c r="F28" s="19" t="str">
        <f>IF(AND(ISNUMBER('Dane zawodnika'!$B$12),ISNUMBER(D28)),'Dane zawodnika'!$B$12*D28,"")</f>
        <v/>
      </c>
      <c r="G28" s="20" t="s">
        <v>63</v>
      </c>
      <c r="H28" s="17" t="s">
        <v>102</v>
      </c>
    </row>
    <row r="29" spans="1:8" x14ac:dyDescent="0.2">
      <c r="A29" s="19">
        <v>3</v>
      </c>
      <c r="B29" s="14" t="s">
        <v>87</v>
      </c>
      <c r="C29" s="18">
        <v>0.9</v>
      </c>
      <c r="D29" s="18">
        <v>0.93</v>
      </c>
      <c r="E29" s="19" t="str">
        <f>IF(AND(ISNUMBER('Dane zawodnika'!$B$12),ISNUMBER(C29)),'Dane zawodnika'!$B$12*C29,"")</f>
        <v/>
      </c>
      <c r="F29" s="19" t="str">
        <f>IF(AND(ISNUMBER('Dane zawodnika'!$B$12),ISNUMBER(D29)),'Dane zawodnika'!$B$12*D29,"")</f>
        <v/>
      </c>
      <c r="G29" s="20" t="s">
        <v>88</v>
      </c>
      <c r="H29" s="17" t="s">
        <v>103</v>
      </c>
    </row>
    <row r="30" spans="1:8" x14ac:dyDescent="0.2">
      <c r="A30" s="19">
        <v>4</v>
      </c>
      <c r="B30" s="14" t="s">
        <v>90</v>
      </c>
      <c r="C30" s="18">
        <v>0.94</v>
      </c>
      <c r="D30" s="18">
        <v>0.99</v>
      </c>
      <c r="E30" s="19" t="str">
        <f>IF(AND(ISNUMBER('Dane zawodnika'!$B$12),ISNUMBER(C30)),'Dane zawodnika'!$B$12*C30,"")</f>
        <v/>
      </c>
      <c r="F30" s="19" t="str">
        <f>IF(AND(ISNUMBER('Dane zawodnika'!$B$12),ISNUMBER(D30)),'Dane zawodnika'!$B$12*D30,"")</f>
        <v/>
      </c>
      <c r="G30" s="20" t="s">
        <v>67</v>
      </c>
      <c r="H30" s="17" t="s">
        <v>104</v>
      </c>
    </row>
    <row r="31" spans="1:8" x14ac:dyDescent="0.2">
      <c r="A31" s="19">
        <v>5</v>
      </c>
      <c r="B31" s="14" t="s">
        <v>91</v>
      </c>
      <c r="C31" s="18">
        <v>1</v>
      </c>
      <c r="D31" s="18">
        <v>1.06</v>
      </c>
      <c r="E31" s="19" t="str">
        <f>IF(AND(ISNUMBER('Dane zawodnika'!$B$12),ISNUMBER(C31)),'Dane zawodnika'!$B$12*C31,"")</f>
        <v/>
      </c>
      <c r="F31" s="19" t="str">
        <f>IF(AND(ISNUMBER('Dane zawodnika'!$B$12),ISNUMBER(D31)),'Dane zawodnika'!$B$12*D31,"")</f>
        <v/>
      </c>
      <c r="G31" s="20" t="s">
        <v>71</v>
      </c>
      <c r="H31" s="17" t="s">
        <v>105</v>
      </c>
    </row>
    <row r="33" spans="1:1" x14ac:dyDescent="0.2">
      <c r="A33" s="35" t="s">
        <v>309</v>
      </c>
    </row>
    <row r="34" spans="1:1" x14ac:dyDescent="0.2">
      <c r="A34" s="35" t="s">
        <v>310</v>
      </c>
    </row>
  </sheetData>
  <mergeCells count="3">
    <mergeCell ref="A4:H4"/>
    <mergeCell ref="A14:H14"/>
    <mergeCell ref="A25:H25"/>
  </mergeCells>
  <pageMargins left="0.4" right="0.4" top="1" bottom="1" header="0.5" footer="0.5"/>
  <pageSetup fitToHeight="0" orientation="landscape"/>
  <headerFooter>
    <oddFooter>&amp;L&amp;8 Zrównoważony plan treningowy — kolarstwo i fizjoterapia&amp;R&amp;8 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2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8.83203125" defaultRowHeight="15" x14ac:dyDescent="0.2"/>
  <cols>
    <col min="1" max="1" width="8" customWidth="1"/>
    <col min="2" max="2" width="12" customWidth="1"/>
    <col min="3" max="3" width="20" customWidth="1"/>
    <col min="4" max="4" width="14" customWidth="1"/>
    <col min="5" max="6" width="12" customWidth="1"/>
    <col min="7" max="7" width="9" customWidth="1"/>
    <col min="8" max="9" width="13" customWidth="1"/>
    <col min="10" max="10" width="10" customWidth="1"/>
    <col min="11" max="11" width="54" customWidth="1"/>
  </cols>
  <sheetData>
    <row r="1" spans="1:11" ht="21" x14ac:dyDescent="0.25">
      <c r="A1" s="4" t="s">
        <v>106</v>
      </c>
    </row>
    <row r="2" spans="1:11" x14ac:dyDescent="0.2">
      <c r="A2" s="5" t="s">
        <v>107</v>
      </c>
    </row>
    <row r="4" spans="1:11" ht="20" customHeight="1" x14ac:dyDescent="0.2">
      <c r="A4" s="32" t="s">
        <v>108</v>
      </c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1:11" ht="30" customHeight="1" x14ac:dyDescent="0.2">
      <c r="A5" s="15" t="s">
        <v>109</v>
      </c>
      <c r="B5" s="15" t="s">
        <v>110</v>
      </c>
      <c r="C5" s="15" t="s">
        <v>111</v>
      </c>
      <c r="D5" s="15" t="s">
        <v>112</v>
      </c>
      <c r="E5" s="15" t="s">
        <v>113</v>
      </c>
      <c r="F5" s="15" t="s">
        <v>114</v>
      </c>
      <c r="G5" s="15" t="s">
        <v>115</v>
      </c>
      <c r="H5" s="15" t="s">
        <v>116</v>
      </c>
      <c r="I5" s="15" t="s">
        <v>117</v>
      </c>
      <c r="J5" s="15" t="s">
        <v>118</v>
      </c>
      <c r="K5" s="15" t="s">
        <v>119</v>
      </c>
    </row>
    <row r="6" spans="1:11" ht="30" customHeight="1" x14ac:dyDescent="0.2">
      <c r="A6" s="19">
        <v>1</v>
      </c>
      <c r="B6" s="21" t="str">
        <f>IF(ISNUMBER('Dane zawodnika'!$B$20),'Dane zawodnika'!$B$20+(A6-1)*7,"")</f>
        <v/>
      </c>
      <c r="C6" s="22" t="s">
        <v>120</v>
      </c>
      <c r="D6" s="22" t="s">
        <v>121</v>
      </c>
      <c r="E6" s="23" t="s">
        <v>122</v>
      </c>
      <c r="F6" s="23" t="s">
        <v>123</v>
      </c>
      <c r="G6" s="24">
        <v>60</v>
      </c>
      <c r="H6" s="25">
        <f>(IFERROR(VLOOKUP($E6,'Biblioteka jednostek'!$A$5:$I$24,8,FALSE),0)+IFERROR(VLOOKUP($F6,'Biblioteka jednostek'!$A$5:$I$24,8,FALSE),0)+IF(ISNUMBER($G6),$G6,0))/60</f>
        <v>4.5</v>
      </c>
      <c r="I6" s="25" t="str">
        <f>IF(NOT(ISNUMBER('Dane zawodnika'!$B$18)),"",MAX(0,'Dane zawodnika'!$B$18-H6))</f>
        <v/>
      </c>
      <c r="J6" s="25" t="str">
        <f t="shared" ref="J6:J17" si="0">IF(ISNUMBER(I6),H6+I6,"")</f>
        <v/>
      </c>
      <c r="K6" s="17" t="s">
        <v>124</v>
      </c>
    </row>
    <row r="7" spans="1:11" ht="30" customHeight="1" x14ac:dyDescent="0.2">
      <c r="A7" s="19">
        <v>2</v>
      </c>
      <c r="B7" s="21" t="str">
        <f>IF(ISNUMBER('Dane zawodnika'!$B$20),'Dane zawodnika'!$B$20+(A7-1)*7,"")</f>
        <v/>
      </c>
      <c r="C7" s="22" t="s">
        <v>120</v>
      </c>
      <c r="D7" s="22" t="s">
        <v>121</v>
      </c>
      <c r="E7" s="23" t="s">
        <v>125</v>
      </c>
      <c r="F7" s="23" t="s">
        <v>126</v>
      </c>
      <c r="G7" s="24">
        <v>60</v>
      </c>
      <c r="H7" s="25">
        <f>(IFERROR(VLOOKUP($E7,'Biblioteka jednostek'!$A$5:$I$24,8,FALSE),0)+IFERROR(VLOOKUP($F7,'Biblioteka jednostek'!$A$5:$I$24,8,FALSE),0)+IF(ISNUMBER($G7),$G7,0))/60</f>
        <v>5.25</v>
      </c>
      <c r="I7" s="25" t="str">
        <f>IF(NOT(ISNUMBER('Dane zawodnika'!$B$18)),"",MAX(0,'Dane zawodnika'!$B$18-H7))</f>
        <v/>
      </c>
      <c r="J7" s="25" t="str">
        <f t="shared" si="0"/>
        <v/>
      </c>
      <c r="K7" s="17" t="s">
        <v>127</v>
      </c>
    </row>
    <row r="8" spans="1:11" ht="30" customHeight="1" x14ac:dyDescent="0.2">
      <c r="A8" s="19">
        <v>3</v>
      </c>
      <c r="B8" s="21" t="str">
        <f>IF(ISNUMBER('Dane zawodnika'!$B$20),'Dane zawodnika'!$B$20+(A8-1)*7,"")</f>
        <v/>
      </c>
      <c r="C8" s="22" t="s">
        <v>128</v>
      </c>
      <c r="D8" s="22" t="s">
        <v>121</v>
      </c>
      <c r="E8" s="23" t="s">
        <v>129</v>
      </c>
      <c r="F8" s="23" t="s">
        <v>130</v>
      </c>
      <c r="G8" s="24">
        <v>60</v>
      </c>
      <c r="H8" s="25">
        <f>(IFERROR(VLOOKUP($E8,'Biblioteka jednostek'!$A$5:$I$24,8,FALSE),0)+IFERROR(VLOOKUP($F8,'Biblioteka jednostek'!$A$5:$I$24,8,FALSE),0)+IF(ISNUMBER($G8),$G8,0))/60</f>
        <v>3.75</v>
      </c>
      <c r="I8" s="25" t="str">
        <f>IF(NOT(ISNUMBER('Dane zawodnika'!$B$18)),"",MAX(0,'Dane zawodnika'!$B$18-H8))</f>
        <v/>
      </c>
      <c r="J8" s="25" t="str">
        <f t="shared" si="0"/>
        <v/>
      </c>
      <c r="K8" s="17" t="s">
        <v>131</v>
      </c>
    </row>
    <row r="9" spans="1:11" ht="30" customHeight="1" x14ac:dyDescent="0.2">
      <c r="A9" s="19">
        <v>4</v>
      </c>
      <c r="B9" s="21" t="str">
        <f>IF(ISNUMBER('Dane zawodnika'!$B$20),'Dane zawodnika'!$B$20+(A9-1)*7,"")</f>
        <v/>
      </c>
      <c r="C9" s="22" t="s">
        <v>128</v>
      </c>
      <c r="D9" s="22" t="s">
        <v>121</v>
      </c>
      <c r="E9" s="23" t="s">
        <v>132</v>
      </c>
      <c r="F9" s="23" t="s">
        <v>123</v>
      </c>
      <c r="G9" s="24">
        <v>60</v>
      </c>
      <c r="H9" s="25">
        <f>(IFERROR(VLOOKUP($E9,'Biblioteka jednostek'!$A$5:$I$24,8,FALSE),0)+IFERROR(VLOOKUP($F9,'Biblioteka jednostek'!$A$5:$I$24,8,FALSE),0)+IF(ISNUMBER($G9),$G9,0))/60</f>
        <v>4.416666666666667</v>
      </c>
      <c r="I9" s="25" t="str">
        <f>IF(NOT(ISNUMBER('Dane zawodnika'!$B$18)),"",MAX(0,'Dane zawodnika'!$B$18-H9))</f>
        <v/>
      </c>
      <c r="J9" s="25" t="str">
        <f t="shared" si="0"/>
        <v/>
      </c>
      <c r="K9" s="17" t="s">
        <v>133</v>
      </c>
    </row>
    <row r="10" spans="1:11" ht="30" customHeight="1" x14ac:dyDescent="0.2">
      <c r="A10" s="19">
        <v>5</v>
      </c>
      <c r="B10" s="21" t="str">
        <f>IF(ISNUMBER('Dane zawodnika'!$B$20),'Dane zawodnika'!$B$20+(A10-1)*7,"")</f>
        <v/>
      </c>
      <c r="C10" s="22" t="s">
        <v>128</v>
      </c>
      <c r="D10" s="22" t="s">
        <v>134</v>
      </c>
      <c r="E10" s="23" t="s">
        <v>135</v>
      </c>
      <c r="F10" s="23" t="s">
        <v>136</v>
      </c>
      <c r="G10" s="24">
        <v>60</v>
      </c>
      <c r="H10" s="25">
        <f>(IFERROR(VLOOKUP($E10,'Biblioteka jednostek'!$A$5:$I$24,8,FALSE),0)+IFERROR(VLOOKUP($F10,'Biblioteka jednostek'!$A$5:$I$24,8,FALSE),0)+IF(ISNUMBER($G10),$G10,0))/60</f>
        <v>3.0833333333333335</v>
      </c>
      <c r="I10" s="25" t="str">
        <f>IF(NOT(ISNUMBER('Dane zawodnika'!$B$18)),"",MAX(0,'Dane zawodnika'!$B$18-H10))</f>
        <v/>
      </c>
      <c r="J10" s="25" t="str">
        <f t="shared" si="0"/>
        <v/>
      </c>
      <c r="K10" s="17" t="s">
        <v>137</v>
      </c>
    </row>
    <row r="11" spans="1:11" ht="30" customHeight="1" x14ac:dyDescent="0.2">
      <c r="A11" s="19">
        <v>6</v>
      </c>
      <c r="B11" s="21" t="str">
        <f>IF(ISNUMBER('Dane zawodnika'!$B$20),'Dane zawodnika'!$B$20+(A11-1)*7,"")</f>
        <v/>
      </c>
      <c r="C11" s="22" t="s">
        <v>128</v>
      </c>
      <c r="D11" s="22" t="s">
        <v>121</v>
      </c>
      <c r="E11" s="23" t="s">
        <v>138</v>
      </c>
      <c r="F11" s="23" t="s">
        <v>123</v>
      </c>
      <c r="G11" s="24">
        <v>60</v>
      </c>
      <c r="H11" s="25">
        <f>(IFERROR(VLOOKUP($E11,'Biblioteka jednostek'!$A$5:$I$24,8,FALSE),0)+IFERROR(VLOOKUP($F11,'Biblioteka jednostek'!$A$5:$I$24,8,FALSE),0)+IF(ISNUMBER($G11),$G11,0))/60</f>
        <v>4.333333333333333</v>
      </c>
      <c r="I11" s="25" t="str">
        <f>IF(NOT(ISNUMBER('Dane zawodnika'!$B$18)),"",MAX(0,'Dane zawodnika'!$B$18-H11))</f>
        <v/>
      </c>
      <c r="J11" s="25" t="str">
        <f t="shared" si="0"/>
        <v/>
      </c>
      <c r="K11" s="17" t="s">
        <v>139</v>
      </c>
    </row>
    <row r="12" spans="1:11" ht="30" customHeight="1" x14ac:dyDescent="0.2">
      <c r="A12" s="19">
        <v>7</v>
      </c>
      <c r="B12" s="21" t="str">
        <f>IF(ISNUMBER('Dane zawodnika'!$B$20),'Dane zawodnika'!$B$20+(A12-1)*7,"")</f>
        <v/>
      </c>
      <c r="C12" s="22" t="s">
        <v>128</v>
      </c>
      <c r="D12" s="22" t="s">
        <v>121</v>
      </c>
      <c r="E12" s="23" t="s">
        <v>140</v>
      </c>
      <c r="F12" s="23" t="s">
        <v>126</v>
      </c>
      <c r="G12" s="24">
        <v>60</v>
      </c>
      <c r="H12" s="25">
        <f>(IFERROR(VLOOKUP($E12,'Biblioteka jednostek'!$A$5:$I$24,8,FALSE),0)+IFERROR(VLOOKUP($F12,'Biblioteka jednostek'!$A$5:$I$24,8,FALSE),0)+IF(ISNUMBER($G12),$G12,0))/60</f>
        <v>5</v>
      </c>
      <c r="I12" s="25" t="str">
        <f>IF(NOT(ISNUMBER('Dane zawodnika'!$B$18)),"",MAX(0,'Dane zawodnika'!$B$18-H12))</f>
        <v/>
      </c>
      <c r="J12" s="25" t="str">
        <f t="shared" si="0"/>
        <v/>
      </c>
      <c r="K12" s="17" t="s">
        <v>141</v>
      </c>
    </row>
    <row r="13" spans="1:11" ht="30" customHeight="1" x14ac:dyDescent="0.2">
      <c r="A13" s="19">
        <v>8</v>
      </c>
      <c r="B13" s="21" t="str">
        <f>IF(ISNUMBER('Dane zawodnika'!$B$20),'Dane zawodnika'!$B$20+(A13-1)*7,"")</f>
        <v/>
      </c>
      <c r="C13" s="22" t="s">
        <v>128</v>
      </c>
      <c r="D13" s="22" t="s">
        <v>134</v>
      </c>
      <c r="E13" s="23" t="s">
        <v>135</v>
      </c>
      <c r="F13" s="23" t="s">
        <v>136</v>
      </c>
      <c r="G13" s="24">
        <v>60</v>
      </c>
      <c r="H13" s="25">
        <f>(IFERROR(VLOOKUP($E13,'Biblioteka jednostek'!$A$5:$I$24,8,FALSE),0)+IFERROR(VLOOKUP($F13,'Biblioteka jednostek'!$A$5:$I$24,8,FALSE),0)+IF(ISNUMBER($G13),$G13,0))/60</f>
        <v>3.0833333333333335</v>
      </c>
      <c r="I13" s="25" t="str">
        <f>IF(NOT(ISNUMBER('Dane zawodnika'!$B$18)),"",MAX(0,'Dane zawodnika'!$B$18-H13))</f>
        <v/>
      </c>
      <c r="J13" s="25" t="str">
        <f t="shared" si="0"/>
        <v/>
      </c>
      <c r="K13" s="17" t="s">
        <v>142</v>
      </c>
    </row>
    <row r="14" spans="1:11" ht="30" customHeight="1" x14ac:dyDescent="0.2">
      <c r="A14" s="19">
        <v>9</v>
      </c>
      <c r="B14" s="21" t="str">
        <f>IF(ISNUMBER('Dane zawodnika'!$B$20),'Dane zawodnika'!$B$20+(A14-1)*7,"")</f>
        <v/>
      </c>
      <c r="C14" s="22" t="s">
        <v>143</v>
      </c>
      <c r="D14" s="22" t="s">
        <v>121</v>
      </c>
      <c r="E14" s="23" t="s">
        <v>144</v>
      </c>
      <c r="F14" s="23" t="s">
        <v>123</v>
      </c>
      <c r="G14" s="24">
        <v>60</v>
      </c>
      <c r="H14" s="25">
        <f>(IFERROR(VLOOKUP($E14,'Biblioteka jednostek'!$A$5:$I$24,8,FALSE),0)+IFERROR(VLOOKUP($F14,'Biblioteka jednostek'!$A$5:$I$24,8,FALSE),0)+IF(ISNUMBER($G14),$G14,0))/60</f>
        <v>4.416666666666667</v>
      </c>
      <c r="I14" s="25" t="str">
        <f>IF(NOT(ISNUMBER('Dane zawodnika'!$B$18)),"",MAX(0,'Dane zawodnika'!$B$18-H14))</f>
        <v/>
      </c>
      <c r="J14" s="25" t="str">
        <f t="shared" si="0"/>
        <v/>
      </c>
      <c r="K14" s="17" t="s">
        <v>145</v>
      </c>
    </row>
    <row r="15" spans="1:11" ht="30" customHeight="1" x14ac:dyDescent="0.2">
      <c r="A15" s="19">
        <v>10</v>
      </c>
      <c r="B15" s="21" t="str">
        <f>IF(ISNUMBER('Dane zawodnika'!$B$20),'Dane zawodnika'!$B$20+(A15-1)*7,"")</f>
        <v/>
      </c>
      <c r="C15" s="22" t="s">
        <v>143</v>
      </c>
      <c r="D15" s="22" t="s">
        <v>121</v>
      </c>
      <c r="E15" s="23" t="s">
        <v>146</v>
      </c>
      <c r="F15" s="23" t="s">
        <v>123</v>
      </c>
      <c r="G15" s="24">
        <v>60</v>
      </c>
      <c r="H15" s="25">
        <f>(IFERROR(VLOOKUP($E15,'Biblioteka jednostek'!$A$5:$I$24,8,FALSE),0)+IFERROR(VLOOKUP($F15,'Biblioteka jednostek'!$A$5:$I$24,8,FALSE),0)+IF(ISNUMBER($G15),$G15,0))/60</f>
        <v>4.583333333333333</v>
      </c>
      <c r="I15" s="25" t="str">
        <f>IF(NOT(ISNUMBER('Dane zawodnika'!$B$18)),"",MAX(0,'Dane zawodnika'!$B$18-H15))</f>
        <v/>
      </c>
      <c r="J15" s="25" t="str">
        <f t="shared" si="0"/>
        <v/>
      </c>
      <c r="K15" s="17" t="s">
        <v>147</v>
      </c>
    </row>
    <row r="16" spans="1:11" ht="30" customHeight="1" x14ac:dyDescent="0.2">
      <c r="A16" s="19">
        <v>11</v>
      </c>
      <c r="B16" s="21" t="str">
        <f>IF(ISNUMBER('Dane zawodnika'!$B$20),'Dane zawodnika'!$B$20+(A16-1)*7,"")</f>
        <v/>
      </c>
      <c r="C16" s="22" t="s">
        <v>143</v>
      </c>
      <c r="D16" s="22" t="s">
        <v>121</v>
      </c>
      <c r="E16" s="23" t="s">
        <v>148</v>
      </c>
      <c r="F16" s="23" t="s">
        <v>126</v>
      </c>
      <c r="G16" s="24">
        <v>60</v>
      </c>
      <c r="H16" s="25">
        <f>(IFERROR(VLOOKUP($E16,'Biblioteka jednostek'!$A$5:$I$24,8,FALSE),0)+IFERROR(VLOOKUP($F16,'Biblioteka jednostek'!$A$5:$I$24,8,FALSE),0)+IF(ISNUMBER($G16),$G16,0))/60</f>
        <v>4.833333333333333</v>
      </c>
      <c r="I16" s="25" t="str">
        <f>IF(NOT(ISNUMBER('Dane zawodnika'!$B$18)),"",MAX(0,'Dane zawodnika'!$B$18-H16))</f>
        <v/>
      </c>
      <c r="J16" s="25" t="str">
        <f t="shared" si="0"/>
        <v/>
      </c>
      <c r="K16" s="17" t="s">
        <v>149</v>
      </c>
    </row>
    <row r="17" spans="1:11" ht="30" customHeight="1" x14ac:dyDescent="0.2">
      <c r="A17" s="19">
        <v>12</v>
      </c>
      <c r="B17" s="21" t="str">
        <f>IF(ISNUMBER('Dane zawodnika'!$B$20),'Dane zawodnika'!$B$20+(A17-1)*7,"")</f>
        <v/>
      </c>
      <c r="C17" s="22" t="s">
        <v>143</v>
      </c>
      <c r="D17" s="22" t="s">
        <v>150</v>
      </c>
      <c r="E17" s="23" t="s">
        <v>151</v>
      </c>
      <c r="F17" s="23" t="s">
        <v>136</v>
      </c>
      <c r="G17" s="24">
        <v>60</v>
      </c>
      <c r="H17" s="25">
        <f>(IFERROR(VLOOKUP($E17,'Biblioteka jednostek'!$A$5:$I$24,8,FALSE),0)+IFERROR(VLOOKUP($F17,'Biblioteka jednostek'!$A$5:$I$24,8,FALSE),0)+IF(ISNUMBER($G17),$G17,0))/60</f>
        <v>3.5</v>
      </c>
      <c r="I17" s="25" t="str">
        <f>IF(NOT(ISNUMBER('Dane zawodnika'!$B$18)),"",MAX(0,'Dane zawodnika'!$B$18-H17))</f>
        <v/>
      </c>
      <c r="J17" s="25" t="str">
        <f t="shared" si="0"/>
        <v/>
      </c>
      <c r="K17" s="17" t="s">
        <v>152</v>
      </c>
    </row>
    <row r="19" spans="1:11" x14ac:dyDescent="0.2">
      <c r="A19" s="26" t="s">
        <v>153</v>
      </c>
      <c r="H19" s="27">
        <f>SUM(H6:H17)</f>
        <v>50.75</v>
      </c>
      <c r="I19" s="27" t="str">
        <f>IF(COUNT(I6:I17)=0,"",SUM(I6:I17))</f>
        <v/>
      </c>
      <c r="J19" s="27" t="str">
        <f>IF(COUNT(J6:J17)=0,"",SUM(J6:J17))</f>
        <v/>
      </c>
      <c r="K19" s="1" t="s">
        <v>154</v>
      </c>
    </row>
    <row r="21" spans="1:11" ht="16" x14ac:dyDescent="0.2">
      <c r="A21" s="28" t="s">
        <v>155</v>
      </c>
    </row>
    <row r="22" spans="1:11" x14ac:dyDescent="0.2">
      <c r="A22" s="34" t="s">
        <v>156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</row>
    <row r="23" spans="1:11" x14ac:dyDescent="0.2">
      <c r="A23" s="34" t="s">
        <v>157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</row>
    <row r="24" spans="1:11" x14ac:dyDescent="0.2">
      <c r="A24" s="34" t="s">
        <v>158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</row>
    <row r="25" spans="1:11" x14ac:dyDescent="0.2">
      <c r="A25" s="34" t="s">
        <v>159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</row>
    <row r="26" spans="1:11" x14ac:dyDescent="0.2">
      <c r="A26" s="34" t="s">
        <v>160</v>
      </c>
      <c r="B26" s="33"/>
      <c r="C26" s="33"/>
      <c r="D26" s="33"/>
      <c r="E26" s="33"/>
      <c r="F26" s="33"/>
      <c r="G26" s="33"/>
      <c r="H26" s="33"/>
      <c r="I26" s="33"/>
      <c r="J26" s="33"/>
      <c r="K26" s="33"/>
    </row>
  </sheetData>
  <mergeCells count="6">
    <mergeCell ref="A22:K22"/>
    <mergeCell ref="A4:K4"/>
    <mergeCell ref="A26:K26"/>
    <mergeCell ref="A25:K25"/>
    <mergeCell ref="A24:K24"/>
    <mergeCell ref="A23:K23"/>
  </mergeCells>
  <pageMargins left="0.4" right="0.4" top="1" bottom="1" header="0.5" footer="0.5"/>
  <pageSetup fitToHeight="0" orientation="landscape"/>
  <headerFooter>
    <oddFooter>&amp;L&amp;8 Zrównoważony plan treningowy — kolarstwo i fizjoterapia&amp;R&amp;8 &amp;P / 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errorTitle="Nieznany kod jednostki" error="Wybierz kod z arkusza „Biblioteka jednostek”." xr:uid="{00000000-0002-0000-0300-000000000000}">
          <x14:formula1>
            <xm:f>'Biblioteka jednostek'!$A$5:$A$24</xm:f>
          </x14:formula1>
          <xm:sqref>E6:F17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21"/>
  <sheetViews>
    <sheetView showGridLines="0" workbookViewId="0"/>
  </sheetViews>
  <sheetFormatPr baseColWidth="10" defaultColWidth="8.83203125" defaultRowHeight="15" x14ac:dyDescent="0.2"/>
  <cols>
    <col min="1" max="1" width="14" customWidth="1"/>
    <col min="2" max="2" width="34" customWidth="1"/>
    <col min="3" max="3" width="11" customWidth="1"/>
    <col min="4" max="4" width="12" customWidth="1"/>
    <col min="5" max="5" width="22" customWidth="1"/>
    <col min="6" max="6" width="15" customWidth="1"/>
    <col min="7" max="7" width="8" customWidth="1"/>
    <col min="8" max="8" width="56" customWidth="1"/>
  </cols>
  <sheetData>
    <row r="1" spans="1:8" ht="21" x14ac:dyDescent="0.25">
      <c r="A1" s="4" t="s">
        <v>161</v>
      </c>
    </row>
    <row r="2" spans="1:8" x14ac:dyDescent="0.2">
      <c r="A2" s="5" t="s">
        <v>162</v>
      </c>
    </row>
    <row r="4" spans="1:8" ht="20" customHeight="1" x14ac:dyDescent="0.2">
      <c r="A4" s="32" t="s">
        <v>163</v>
      </c>
      <c r="B4" s="33"/>
      <c r="C4" s="33"/>
      <c r="D4" s="33"/>
      <c r="E4" s="33"/>
      <c r="F4" s="33"/>
      <c r="G4" s="33"/>
      <c r="H4" s="33"/>
    </row>
    <row r="5" spans="1:8" ht="30" customHeight="1" x14ac:dyDescent="0.2">
      <c r="A5" s="15" t="s">
        <v>164</v>
      </c>
      <c r="B5" s="15" t="s">
        <v>165</v>
      </c>
      <c r="C5" s="15" t="s">
        <v>166</v>
      </c>
      <c r="D5" s="15" t="s">
        <v>167</v>
      </c>
      <c r="E5" s="15" t="s">
        <v>168</v>
      </c>
      <c r="F5" s="15" t="s">
        <v>169</v>
      </c>
      <c r="G5" s="15" t="s">
        <v>60</v>
      </c>
      <c r="H5" s="15" t="s">
        <v>119</v>
      </c>
    </row>
    <row r="6" spans="1:8" ht="28" customHeight="1" x14ac:dyDescent="0.2">
      <c r="A6" s="29" t="s">
        <v>170</v>
      </c>
      <c r="B6" s="22" t="s">
        <v>171</v>
      </c>
      <c r="C6" s="23" t="s">
        <v>172</v>
      </c>
      <c r="D6" s="19">
        <f>IFERROR(VLOOKUP($C6,'Biblioteka jednostek'!$A$5:$I$24,8,FALSE),"")</f>
        <v>0</v>
      </c>
      <c r="E6" s="20" t="s">
        <v>78</v>
      </c>
      <c r="F6" s="20" t="str">
        <f>IFERROR(VLOOKUP($C6,'Biblioteka jednostek'!$A$5:$I$24,6,FALSE),"")</f>
        <v>—</v>
      </c>
      <c r="G6" s="20" t="str">
        <f>IFERROR(VLOOKUP($C6,'Biblioteka jednostek'!$A$5:$I$24,7,FALSE),"")</f>
        <v>—</v>
      </c>
      <c r="H6" s="17" t="s">
        <v>173</v>
      </c>
    </row>
    <row r="7" spans="1:8" ht="28" customHeight="1" x14ac:dyDescent="0.2">
      <c r="A7" s="29" t="s">
        <v>174</v>
      </c>
      <c r="B7" s="22" t="s">
        <v>175</v>
      </c>
      <c r="C7" s="23" t="s">
        <v>129</v>
      </c>
      <c r="D7" s="19">
        <f>IFERROR(VLOOKUP($C7,'Biblioteka jednostek'!$A$5:$I$24,8,FALSE),"")</f>
        <v>75</v>
      </c>
      <c r="E7" s="20" t="s">
        <v>176</v>
      </c>
      <c r="F7" s="20" t="str">
        <f>IFERROR(VLOOKUP($C7,'Biblioteka jednostek'!$A$5:$I$24,6,FALSE),"")</f>
        <v/>
      </c>
      <c r="G7" s="20" t="str">
        <f>IFERROR(VLOOKUP($C7,'Biblioteka jednostek'!$A$5:$I$24,7,FALSE),"")</f>
        <v>8</v>
      </c>
      <c r="H7" s="17" t="s">
        <v>177</v>
      </c>
    </row>
    <row r="8" spans="1:8" ht="28" customHeight="1" x14ac:dyDescent="0.2">
      <c r="A8" s="29" t="s">
        <v>178</v>
      </c>
      <c r="B8" s="22" t="s">
        <v>179</v>
      </c>
      <c r="C8" s="23" t="s">
        <v>136</v>
      </c>
      <c r="D8" s="19">
        <f>IFERROR(VLOOKUP($C8,'Biblioteka jednostek'!$A$5:$I$24,8,FALSE),"")</f>
        <v>60</v>
      </c>
      <c r="E8" s="20" t="s">
        <v>180</v>
      </c>
      <c r="F8" s="20" t="str">
        <f>IFERROR(VLOOKUP($C8,'Biblioteka jednostek'!$A$5:$I$24,6,FALSE),"")</f>
        <v/>
      </c>
      <c r="G8" s="20" t="str">
        <f>IFERROR(VLOOKUP($C8,'Biblioteka jednostek'!$A$5:$I$24,7,FALSE),"")</f>
        <v>3–4</v>
      </c>
      <c r="H8" s="17" t="s">
        <v>181</v>
      </c>
    </row>
    <row r="9" spans="1:8" ht="28" customHeight="1" x14ac:dyDescent="0.2">
      <c r="A9" s="29" t="s">
        <v>182</v>
      </c>
      <c r="B9" s="22" t="s">
        <v>76</v>
      </c>
      <c r="C9" s="23" t="s">
        <v>183</v>
      </c>
      <c r="D9" s="19">
        <f>IFERROR(VLOOKUP($C9,'Biblioteka jednostek'!$A$5:$I$24,8,FALSE),"")</f>
        <v>60</v>
      </c>
      <c r="E9" s="20" t="s">
        <v>78</v>
      </c>
      <c r="F9" s="20" t="str">
        <f>IFERROR(VLOOKUP($C9,'Biblioteka jednostek'!$A$5:$I$24,6,FALSE),"")</f>
        <v>—</v>
      </c>
      <c r="G9" s="20" t="str">
        <f>IFERROR(VLOOKUP($C9,'Biblioteka jednostek'!$A$5:$I$24,7,FALSE),"")</f>
        <v>—</v>
      </c>
      <c r="H9" s="17" t="s">
        <v>184</v>
      </c>
    </row>
    <row r="10" spans="1:8" ht="28" customHeight="1" x14ac:dyDescent="0.2">
      <c r="A10" s="29" t="s">
        <v>185</v>
      </c>
      <c r="B10" s="22" t="s">
        <v>186</v>
      </c>
      <c r="C10" s="23" t="s">
        <v>172</v>
      </c>
      <c r="D10" s="19">
        <f>IFERROR(VLOOKUP($C10,'Biblioteka jednostek'!$A$5:$I$24,8,FALSE),"")</f>
        <v>0</v>
      </c>
      <c r="E10" s="20" t="s">
        <v>78</v>
      </c>
      <c r="F10" s="20" t="str">
        <f>IFERROR(VLOOKUP($C10,'Biblioteka jednostek'!$A$5:$I$24,6,FALSE),"")</f>
        <v>—</v>
      </c>
      <c r="G10" s="20" t="str">
        <f>IFERROR(VLOOKUP($C10,'Biblioteka jednostek'!$A$5:$I$24,7,FALSE),"")</f>
        <v>—</v>
      </c>
      <c r="H10" s="17" t="s">
        <v>187</v>
      </c>
    </row>
    <row r="11" spans="1:8" ht="28" customHeight="1" x14ac:dyDescent="0.2">
      <c r="A11" s="29" t="s">
        <v>188</v>
      </c>
      <c r="B11" s="22" t="s">
        <v>189</v>
      </c>
      <c r="C11" s="23" t="s">
        <v>126</v>
      </c>
      <c r="D11" s="19">
        <f>IFERROR(VLOOKUP($C11,'Biblioteka jednostek'!$A$5:$I$24,8,FALSE),"")</f>
        <v>150</v>
      </c>
      <c r="E11" s="20" t="s">
        <v>180</v>
      </c>
      <c r="F11" s="20" t="str">
        <f>IFERROR(VLOOKUP($C11,'Biblioteka jednostek'!$A$5:$I$24,6,FALSE),"")</f>
        <v/>
      </c>
      <c r="G11" s="20" t="str">
        <f>IFERROR(VLOOKUP($C11,'Biblioteka jednostek'!$A$5:$I$24,7,FALSE),"")</f>
        <v>3–4</v>
      </c>
      <c r="H11" s="17" t="s">
        <v>190</v>
      </c>
    </row>
    <row r="12" spans="1:8" ht="28" customHeight="1" x14ac:dyDescent="0.2">
      <c r="A12" s="29" t="s">
        <v>191</v>
      </c>
      <c r="B12" s="22" t="s">
        <v>179</v>
      </c>
      <c r="C12" s="23" t="s">
        <v>130</v>
      </c>
      <c r="D12" s="19">
        <f>IFERROR(VLOOKUP($C12,'Biblioteka jednostek'!$A$5:$I$24,8,FALSE),"")</f>
        <v>90</v>
      </c>
      <c r="E12" s="20" t="s">
        <v>180</v>
      </c>
      <c r="F12" s="20" t="str">
        <f>IFERROR(VLOOKUP($C12,'Biblioteka jednostek'!$A$5:$I$24,6,FALSE),"")</f>
        <v/>
      </c>
      <c r="G12" s="20" t="str">
        <f>IFERROR(VLOOKUP($C12,'Biblioteka jednostek'!$A$5:$I$24,7,FALSE),"")</f>
        <v>3–4</v>
      </c>
      <c r="H12" s="17" t="s">
        <v>192</v>
      </c>
    </row>
    <row r="13" spans="1:8" x14ac:dyDescent="0.2">
      <c r="A13" s="26" t="s">
        <v>193</v>
      </c>
      <c r="D13" s="30">
        <f>SUM(D6:D12)</f>
        <v>435</v>
      </c>
      <c r="E13" s="31">
        <f>IF(SUM(D6:D12)=0,"",SUM(D6:D12)/60)</f>
        <v>7.25</v>
      </c>
      <c r="H13" s="17" t="str">
        <f>IF(NOT(ISNUMBER('Dane zawodnika'!$B$18)),"",IF(SUM(D6:D12)/60&gt;'Dane zawodnika'!$B$18,"Ten uklad przekracza Twoj dostepny czas - skroc dluga jazde","Miesci sie w dostepnym czasie"))</f>
        <v/>
      </c>
    </row>
    <row r="15" spans="1:8" ht="16" x14ac:dyDescent="0.2">
      <c r="A15" s="28" t="s">
        <v>194</v>
      </c>
    </row>
    <row r="16" spans="1:8" x14ac:dyDescent="0.2">
      <c r="A16" s="34" t="s">
        <v>195</v>
      </c>
      <c r="B16" s="33"/>
      <c r="C16" s="33"/>
      <c r="D16" s="33"/>
      <c r="E16" s="33"/>
      <c r="F16" s="33"/>
      <c r="G16" s="33"/>
      <c r="H16" s="33"/>
    </row>
    <row r="17" spans="1:8" x14ac:dyDescent="0.2">
      <c r="A17" s="34" t="s">
        <v>196</v>
      </c>
      <c r="B17" s="33"/>
      <c r="C17" s="33"/>
      <c r="D17" s="33"/>
      <c r="E17" s="33"/>
      <c r="F17" s="33"/>
      <c r="G17" s="33"/>
      <c r="H17" s="33"/>
    </row>
    <row r="18" spans="1:8" x14ac:dyDescent="0.2">
      <c r="A18" s="34" t="s">
        <v>197</v>
      </c>
      <c r="B18" s="33"/>
      <c r="C18" s="33"/>
      <c r="D18" s="33"/>
      <c r="E18" s="33"/>
      <c r="F18" s="33"/>
      <c r="G18" s="33"/>
      <c r="H18" s="33"/>
    </row>
    <row r="19" spans="1:8" x14ac:dyDescent="0.2">
      <c r="A19" s="34" t="s">
        <v>198</v>
      </c>
      <c r="B19" s="33"/>
      <c r="C19" s="33"/>
      <c r="D19" s="33"/>
      <c r="E19" s="33"/>
      <c r="F19" s="33"/>
      <c r="G19" s="33"/>
      <c r="H19" s="33"/>
    </row>
    <row r="20" spans="1:8" x14ac:dyDescent="0.2">
      <c r="A20" s="34" t="s">
        <v>199</v>
      </c>
      <c r="B20" s="33"/>
      <c r="C20" s="33"/>
      <c r="D20" s="33"/>
      <c r="E20" s="33"/>
      <c r="F20" s="33"/>
      <c r="G20" s="33"/>
      <c r="H20" s="33"/>
    </row>
    <row r="21" spans="1:8" x14ac:dyDescent="0.2">
      <c r="A21" s="34" t="s">
        <v>200</v>
      </c>
      <c r="B21" s="33"/>
      <c r="C21" s="33"/>
      <c r="D21" s="33"/>
      <c r="E21" s="33"/>
      <c r="F21" s="33"/>
      <c r="G21" s="33"/>
      <c r="H21" s="33"/>
    </row>
  </sheetData>
  <mergeCells count="7">
    <mergeCell ref="A18:H18"/>
    <mergeCell ref="A4:H4"/>
    <mergeCell ref="A21:H21"/>
    <mergeCell ref="A20:H20"/>
    <mergeCell ref="A16:H16"/>
    <mergeCell ref="A19:H19"/>
    <mergeCell ref="A17:H17"/>
  </mergeCells>
  <pageMargins left="0.4" right="0.4" top="1" bottom="1" header="0.5" footer="0.5"/>
  <pageSetup fitToHeight="0" orientation="landscape"/>
  <headerFooter>
    <oddFooter>&amp;L&amp;8 Zrównoważony plan treningowy — kolarstwo i fizjoterapia&amp;R&amp;8 &amp;P / 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errorTitle="Nieznany kod jednostki" error="Wybierz kod z arkusza „Biblioteka jednostek”." xr:uid="{00000000-0002-0000-0400-000000000000}">
          <x14:formula1>
            <xm:f>'Biblioteka jednostek'!$A$5:$A$24</xm:f>
          </x14:formula1>
          <xm:sqref>C6:C12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26"/>
  <sheetViews>
    <sheetView showGridLines="0" workbookViewId="0">
      <pane ySplit="4" topLeftCell="A5" activePane="bottomLeft" state="frozen"/>
      <selection pane="bottomLeft"/>
    </sheetView>
  </sheetViews>
  <sheetFormatPr baseColWidth="10" defaultColWidth="8.83203125" defaultRowHeight="15" x14ac:dyDescent="0.2"/>
  <cols>
    <col min="1" max="1" width="11" customWidth="1"/>
    <col min="2" max="2" width="10" customWidth="1"/>
    <col min="3" max="3" width="30" customWidth="1"/>
    <col min="4" max="4" width="54" customWidth="1"/>
    <col min="5" max="5" width="11" customWidth="1"/>
    <col min="6" max="6" width="15" customWidth="1"/>
    <col min="7" max="7" width="8" customWidth="1"/>
    <col min="8" max="8" width="12" customWidth="1"/>
    <col min="9" max="9" width="50" customWidth="1"/>
  </cols>
  <sheetData>
    <row r="1" spans="1:9" ht="21" x14ac:dyDescent="0.25">
      <c r="A1" s="4" t="s">
        <v>201</v>
      </c>
    </row>
    <row r="2" spans="1:9" x14ac:dyDescent="0.2">
      <c r="A2" s="5" t="s">
        <v>202</v>
      </c>
    </row>
    <row r="4" spans="1:9" ht="30" customHeight="1" x14ac:dyDescent="0.2">
      <c r="A4" s="15" t="s">
        <v>166</v>
      </c>
      <c r="B4" s="15" t="s">
        <v>54</v>
      </c>
      <c r="C4" s="15" t="s">
        <v>81</v>
      </c>
      <c r="D4" s="15" t="s">
        <v>203</v>
      </c>
      <c r="E4" s="15" t="s">
        <v>204</v>
      </c>
      <c r="F4" s="15" t="s">
        <v>169</v>
      </c>
      <c r="G4" s="15" t="s">
        <v>60</v>
      </c>
      <c r="H4" s="15" t="s">
        <v>205</v>
      </c>
      <c r="I4" s="15" t="s">
        <v>119</v>
      </c>
    </row>
    <row r="5" spans="1:9" ht="30" customHeight="1" x14ac:dyDescent="0.2">
      <c r="A5" s="29" t="s">
        <v>136</v>
      </c>
      <c r="B5" s="20" t="s">
        <v>206</v>
      </c>
      <c r="C5" s="22" t="s">
        <v>207</v>
      </c>
      <c r="D5" s="17" t="s">
        <v>208</v>
      </c>
      <c r="E5" s="19">
        <v>60</v>
      </c>
      <c r="F5" s="20" t="str">
        <f>IF(ISNUMBER(Strefy!$E$6),TEXT(Strefy!$E$6,"0")&amp;"–"&amp;TEXT(Strefy!$F$6,"0"),"")</f>
        <v/>
      </c>
      <c r="G5" s="20" t="s">
        <v>209</v>
      </c>
      <c r="H5" s="19">
        <v>60</v>
      </c>
      <c r="I5" s="17" t="s">
        <v>210</v>
      </c>
    </row>
    <row r="6" spans="1:9" ht="30" customHeight="1" x14ac:dyDescent="0.2">
      <c r="A6" s="29" t="s">
        <v>130</v>
      </c>
      <c r="B6" s="20" t="s">
        <v>206</v>
      </c>
      <c r="C6" s="22" t="s">
        <v>211</v>
      </c>
      <c r="D6" s="17" t="s">
        <v>212</v>
      </c>
      <c r="E6" s="19">
        <v>90</v>
      </c>
      <c r="F6" s="20" t="str">
        <f>IF(ISNUMBER(Strefy!$E$6),TEXT(Strefy!$E$6,"0")&amp;"–"&amp;TEXT(Strefy!$F$6,"0"),"")</f>
        <v/>
      </c>
      <c r="G6" s="20" t="s">
        <v>209</v>
      </c>
      <c r="H6" s="19">
        <v>90</v>
      </c>
      <c r="I6" s="17" t="s">
        <v>213</v>
      </c>
    </row>
    <row r="7" spans="1:9" ht="30" customHeight="1" x14ac:dyDescent="0.2">
      <c r="A7" s="29" t="s">
        <v>123</v>
      </c>
      <c r="B7" s="20" t="s">
        <v>206</v>
      </c>
      <c r="C7" s="22" t="s">
        <v>214</v>
      </c>
      <c r="D7" s="17" t="s">
        <v>215</v>
      </c>
      <c r="E7" s="19">
        <v>120</v>
      </c>
      <c r="F7" s="20" t="str">
        <f>IF(ISNUMBER(Strefy!$E$6),TEXT(Strefy!$E$6,"0")&amp;"–"&amp;TEXT(Strefy!$F$6,"0"),"")</f>
        <v/>
      </c>
      <c r="G7" s="20" t="s">
        <v>209</v>
      </c>
      <c r="H7" s="19">
        <v>120</v>
      </c>
      <c r="I7" s="17" t="s">
        <v>216</v>
      </c>
    </row>
    <row r="8" spans="1:9" ht="30" customHeight="1" x14ac:dyDescent="0.2">
      <c r="A8" s="29" t="s">
        <v>126</v>
      </c>
      <c r="B8" s="20" t="s">
        <v>206</v>
      </c>
      <c r="C8" s="22" t="s">
        <v>217</v>
      </c>
      <c r="D8" s="17" t="s">
        <v>218</v>
      </c>
      <c r="E8" s="19">
        <v>150</v>
      </c>
      <c r="F8" s="20" t="str">
        <f>IF(ISNUMBER(Strefy!$E$6),TEXT(Strefy!$E$6,"0")&amp;"–"&amp;TEXT(Strefy!$F$6,"0"),"")</f>
        <v/>
      </c>
      <c r="G8" s="20" t="s">
        <v>209</v>
      </c>
      <c r="H8" s="19">
        <v>150</v>
      </c>
      <c r="I8" s="17" t="s">
        <v>219</v>
      </c>
    </row>
    <row r="9" spans="1:9" ht="30" customHeight="1" x14ac:dyDescent="0.2">
      <c r="A9" s="29" t="s">
        <v>220</v>
      </c>
      <c r="B9" s="20" t="s">
        <v>206</v>
      </c>
      <c r="C9" s="22" t="s">
        <v>221</v>
      </c>
      <c r="D9" s="17" t="s">
        <v>222</v>
      </c>
      <c r="E9" s="19">
        <v>180</v>
      </c>
      <c r="F9" s="20" t="str">
        <f>IF(ISNUMBER(Strefy!$E$6),TEXT(Strefy!$E$6,"0")&amp;"–"&amp;TEXT(Strefy!$F$6,"0"),"")</f>
        <v/>
      </c>
      <c r="G9" s="20" t="s">
        <v>209</v>
      </c>
      <c r="H9" s="19">
        <v>180</v>
      </c>
      <c r="I9" s="17" t="s">
        <v>223</v>
      </c>
    </row>
    <row r="10" spans="1:9" ht="30" customHeight="1" x14ac:dyDescent="0.2">
      <c r="A10" s="29" t="s">
        <v>122</v>
      </c>
      <c r="B10" s="20" t="s">
        <v>224</v>
      </c>
      <c r="C10" s="22" t="s">
        <v>225</v>
      </c>
      <c r="D10" s="17" t="s">
        <v>226</v>
      </c>
      <c r="E10" s="19">
        <v>2</v>
      </c>
      <c r="F10" s="20" t="s">
        <v>78</v>
      </c>
      <c r="G10" s="20" t="s">
        <v>227</v>
      </c>
      <c r="H10" s="19">
        <v>90</v>
      </c>
      <c r="I10" s="17" t="s">
        <v>228</v>
      </c>
    </row>
    <row r="11" spans="1:9" ht="30" customHeight="1" x14ac:dyDescent="0.2">
      <c r="A11" s="29" t="s">
        <v>125</v>
      </c>
      <c r="B11" s="20" t="s">
        <v>224</v>
      </c>
      <c r="C11" s="22" t="s">
        <v>229</v>
      </c>
      <c r="D11" s="17" t="s">
        <v>230</v>
      </c>
      <c r="E11" s="19">
        <v>3</v>
      </c>
      <c r="F11" s="20" t="s">
        <v>78</v>
      </c>
      <c r="G11" s="20" t="s">
        <v>227</v>
      </c>
      <c r="H11" s="19">
        <v>105</v>
      </c>
      <c r="I11" s="17" t="s">
        <v>231</v>
      </c>
    </row>
    <row r="12" spans="1:9" ht="30" customHeight="1" x14ac:dyDescent="0.2">
      <c r="A12" s="29" t="s">
        <v>129</v>
      </c>
      <c r="B12" s="20" t="s">
        <v>69</v>
      </c>
      <c r="C12" s="22" t="s">
        <v>232</v>
      </c>
      <c r="D12" s="17" t="s">
        <v>233</v>
      </c>
      <c r="E12" s="19">
        <v>16</v>
      </c>
      <c r="F12" s="20" t="str">
        <f>IF(ISNUMBER(Strefy!$E$8),TEXT(Strefy!$E$8,"0")&amp;"–"&amp;TEXT(Strefy!$F$8,"0"),"")</f>
        <v/>
      </c>
      <c r="G12" s="20" t="s">
        <v>234</v>
      </c>
      <c r="H12" s="19">
        <v>75</v>
      </c>
      <c r="I12" s="17" t="s">
        <v>235</v>
      </c>
    </row>
    <row r="13" spans="1:9" ht="30" customHeight="1" x14ac:dyDescent="0.2">
      <c r="A13" s="29" t="s">
        <v>132</v>
      </c>
      <c r="B13" s="20" t="s">
        <v>69</v>
      </c>
      <c r="C13" s="22" t="s">
        <v>236</v>
      </c>
      <c r="D13" s="17" t="s">
        <v>237</v>
      </c>
      <c r="E13" s="19">
        <v>20</v>
      </c>
      <c r="F13" s="20" t="str">
        <f>IF(ISNUMBER(Strefy!$E$8),TEXT(Strefy!$E$8,"0")&amp;"–"&amp;TEXT(Strefy!$F$8,"0"),"")</f>
        <v/>
      </c>
      <c r="G13" s="20" t="s">
        <v>234</v>
      </c>
      <c r="H13" s="19">
        <v>85</v>
      </c>
      <c r="I13" s="17" t="s">
        <v>238</v>
      </c>
    </row>
    <row r="14" spans="1:9" ht="30" customHeight="1" x14ac:dyDescent="0.2">
      <c r="A14" s="29" t="s">
        <v>138</v>
      </c>
      <c r="B14" s="20" t="s">
        <v>69</v>
      </c>
      <c r="C14" s="22" t="s">
        <v>239</v>
      </c>
      <c r="D14" s="17" t="s">
        <v>240</v>
      </c>
      <c r="E14" s="19">
        <v>18</v>
      </c>
      <c r="F14" s="20" t="str">
        <f>IF(ISNUMBER(Strefy!$E$8),TEXT(Strefy!$E$8,"0")&amp;"–"&amp;TEXT(Strefy!$F$8,"0"),"")</f>
        <v/>
      </c>
      <c r="G14" s="20" t="s">
        <v>234</v>
      </c>
      <c r="H14" s="19">
        <v>80</v>
      </c>
      <c r="I14" s="17" t="s">
        <v>241</v>
      </c>
    </row>
    <row r="15" spans="1:9" ht="30" customHeight="1" x14ac:dyDescent="0.2">
      <c r="A15" s="29" t="s">
        <v>140</v>
      </c>
      <c r="B15" s="20" t="s">
        <v>69</v>
      </c>
      <c r="C15" s="22" t="s">
        <v>242</v>
      </c>
      <c r="D15" s="17" t="s">
        <v>243</v>
      </c>
      <c r="E15" s="19">
        <v>24</v>
      </c>
      <c r="F15" s="20" t="str">
        <f>IF(ISNUMBER(Strefy!$E$8),TEXT(Strefy!$E$8,"0")&amp;"–"&amp;TEXT(Strefy!$F$8,"0"),"")</f>
        <v/>
      </c>
      <c r="G15" s="20" t="s">
        <v>234</v>
      </c>
      <c r="H15" s="19">
        <v>90</v>
      </c>
      <c r="I15" s="17" t="s">
        <v>244</v>
      </c>
    </row>
    <row r="16" spans="1:9" ht="30" customHeight="1" x14ac:dyDescent="0.2">
      <c r="A16" s="29" t="s">
        <v>245</v>
      </c>
      <c r="B16" s="20" t="s">
        <v>69</v>
      </c>
      <c r="C16" s="22" t="s">
        <v>246</v>
      </c>
      <c r="D16" s="17" t="s">
        <v>247</v>
      </c>
      <c r="E16" s="19">
        <v>25</v>
      </c>
      <c r="F16" s="20" t="str">
        <f>IF(ISNUMBER(Strefy!$E$8),TEXT(Strefy!$E$8,"0")&amp;"–"&amp;TEXT(Strefy!$F$8,"0"),"")</f>
        <v/>
      </c>
      <c r="G16" s="20" t="s">
        <v>234</v>
      </c>
      <c r="H16" s="19">
        <v>95</v>
      </c>
      <c r="I16" s="17" t="s">
        <v>248</v>
      </c>
    </row>
    <row r="17" spans="1:9" ht="30" customHeight="1" x14ac:dyDescent="0.2">
      <c r="A17" s="29" t="s">
        <v>135</v>
      </c>
      <c r="B17" s="20" t="s">
        <v>69</v>
      </c>
      <c r="C17" s="22" t="s">
        <v>249</v>
      </c>
      <c r="D17" s="17" t="s">
        <v>250</v>
      </c>
      <c r="E17" s="19">
        <v>12</v>
      </c>
      <c r="F17" s="20" t="str">
        <f>IF(ISNUMBER(Strefy!$E$8),TEXT(Strefy!$E$8,"0")&amp;"–"&amp;TEXT(Strefy!$F$8,"0"),"")</f>
        <v/>
      </c>
      <c r="G17" s="20" t="s">
        <v>234</v>
      </c>
      <c r="H17" s="19">
        <v>65</v>
      </c>
      <c r="I17" s="17" t="s">
        <v>251</v>
      </c>
    </row>
    <row r="18" spans="1:9" ht="30" customHeight="1" x14ac:dyDescent="0.2">
      <c r="A18" s="29" t="s">
        <v>144</v>
      </c>
      <c r="B18" s="20" t="s">
        <v>65</v>
      </c>
      <c r="C18" s="22" t="s">
        <v>252</v>
      </c>
      <c r="D18" s="17" t="s">
        <v>253</v>
      </c>
      <c r="E18" s="19">
        <v>36</v>
      </c>
      <c r="F18" s="20" t="str">
        <f>IF(ISNUMBER(Strefy!$E$7),TEXT(Strefy!$E$7,"0")&amp;"–"&amp;TEXT(Strefy!$F$7,"0"),"")</f>
        <v/>
      </c>
      <c r="G18" s="20" t="s">
        <v>254</v>
      </c>
      <c r="H18" s="19">
        <v>85</v>
      </c>
      <c r="I18" s="17" t="s">
        <v>255</v>
      </c>
    </row>
    <row r="19" spans="1:9" ht="30" customHeight="1" x14ac:dyDescent="0.2">
      <c r="A19" s="29" t="s">
        <v>146</v>
      </c>
      <c r="B19" s="20" t="s">
        <v>65</v>
      </c>
      <c r="C19" s="22" t="s">
        <v>256</v>
      </c>
      <c r="D19" s="17" t="s">
        <v>257</v>
      </c>
      <c r="E19" s="19">
        <v>40</v>
      </c>
      <c r="F19" s="20" t="str">
        <f>IF(ISNUMBER(Strefy!$E$7),TEXT(Strefy!$E$7,"0")&amp;"–"&amp;TEXT(Strefy!$F$7,"0"),"")</f>
        <v/>
      </c>
      <c r="G19" s="20" t="s">
        <v>254</v>
      </c>
      <c r="H19" s="19">
        <v>95</v>
      </c>
      <c r="I19" s="17" t="s">
        <v>258</v>
      </c>
    </row>
    <row r="20" spans="1:9" ht="30" customHeight="1" x14ac:dyDescent="0.2">
      <c r="A20" s="29" t="s">
        <v>148</v>
      </c>
      <c r="B20" s="20" t="s">
        <v>65</v>
      </c>
      <c r="C20" s="22" t="s">
        <v>259</v>
      </c>
      <c r="D20" s="17" t="s">
        <v>260</v>
      </c>
      <c r="E20" s="19">
        <v>40</v>
      </c>
      <c r="F20" s="20" t="str">
        <f>IF(ISNUMBER(Strefy!$E$7),TEXT(Strefy!$E$7,"0")&amp;"–"&amp;TEXT(Strefy!$F$7,"0"),"")</f>
        <v/>
      </c>
      <c r="G20" s="20" t="s">
        <v>254</v>
      </c>
      <c r="H20" s="19">
        <v>80</v>
      </c>
      <c r="I20" s="17" t="s">
        <v>261</v>
      </c>
    </row>
    <row r="21" spans="1:9" ht="30" customHeight="1" x14ac:dyDescent="0.2">
      <c r="A21" s="29" t="s">
        <v>262</v>
      </c>
      <c r="B21" s="20" t="s">
        <v>65</v>
      </c>
      <c r="C21" s="22" t="s">
        <v>263</v>
      </c>
      <c r="D21" s="17" t="s">
        <v>264</v>
      </c>
      <c r="E21" s="19">
        <v>30</v>
      </c>
      <c r="F21" s="20" t="str">
        <f>IF(ISNUMBER(Strefy!$E$7),TEXT(Strefy!$E$7,"0")&amp;"–"&amp;TEXT(Strefy!$F$7,"0"),"")</f>
        <v/>
      </c>
      <c r="G21" s="20" t="s">
        <v>254</v>
      </c>
      <c r="H21" s="19">
        <v>80</v>
      </c>
      <c r="I21" s="17" t="s">
        <v>265</v>
      </c>
    </row>
    <row r="22" spans="1:9" ht="30" customHeight="1" x14ac:dyDescent="0.2">
      <c r="A22" s="29" t="s">
        <v>183</v>
      </c>
      <c r="B22" s="20" t="s">
        <v>76</v>
      </c>
      <c r="C22" s="22" t="s">
        <v>266</v>
      </c>
      <c r="D22" s="17" t="s">
        <v>267</v>
      </c>
      <c r="E22" s="19">
        <v>45</v>
      </c>
      <c r="F22" s="20" t="s">
        <v>78</v>
      </c>
      <c r="G22" s="20" t="s">
        <v>78</v>
      </c>
      <c r="H22" s="19">
        <v>60</v>
      </c>
      <c r="I22" s="17" t="s">
        <v>268</v>
      </c>
    </row>
    <row r="23" spans="1:9" ht="30" customHeight="1" x14ac:dyDescent="0.2">
      <c r="A23" s="29" t="s">
        <v>151</v>
      </c>
      <c r="B23" s="20" t="s">
        <v>269</v>
      </c>
      <c r="C23" s="22" t="s">
        <v>270</v>
      </c>
      <c r="D23" s="17" t="s">
        <v>271</v>
      </c>
      <c r="E23" s="19">
        <v>25</v>
      </c>
      <c r="F23" s="20" t="s">
        <v>78</v>
      </c>
      <c r="G23" s="20" t="s">
        <v>227</v>
      </c>
      <c r="H23" s="19">
        <v>90</v>
      </c>
      <c r="I23" s="17" t="s">
        <v>272</v>
      </c>
    </row>
    <row r="24" spans="1:9" ht="30" customHeight="1" x14ac:dyDescent="0.2">
      <c r="A24" s="29" t="s">
        <v>172</v>
      </c>
      <c r="B24" s="20" t="s">
        <v>78</v>
      </c>
      <c r="C24" s="22" t="s">
        <v>273</v>
      </c>
      <c r="D24" s="17" t="s">
        <v>274</v>
      </c>
      <c r="E24" s="19">
        <v>0</v>
      </c>
      <c r="F24" s="20" t="s">
        <v>78</v>
      </c>
      <c r="G24" s="20" t="s">
        <v>78</v>
      </c>
      <c r="H24" s="19">
        <v>0</v>
      </c>
      <c r="I24" s="17" t="s">
        <v>275</v>
      </c>
    </row>
    <row r="26" spans="1:9" x14ac:dyDescent="0.2">
      <c r="A26" s="1" t="s">
        <v>276</v>
      </c>
    </row>
  </sheetData>
  <pageMargins left="0.4" right="0.4" top="1" bottom="1" header="0.5" footer="0.5"/>
  <pageSetup fitToHeight="0" orientation="landscape"/>
  <headerFooter>
    <oddFooter>&amp;L&amp;8 Zrównoważony plan treningowy — kolarstwo i fizjoterapia&amp;R&amp;8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Instrukcja</vt:lpstr>
      <vt:lpstr>Dane zawodnika</vt:lpstr>
      <vt:lpstr>Strefy</vt:lpstr>
      <vt:lpstr>Plan 12 tygodni</vt:lpstr>
      <vt:lpstr>Tydzień wzorcowy</vt:lpstr>
      <vt:lpstr>Biblioteka jednostek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Zrównoważony plan treningowy</dc:title>
  <dc:creator>Wielki Krzych — kolarstwo i fizjoterapia</dc:creator>
  <cp:lastModifiedBy>Krzysztof Kubicz</cp:lastModifiedBy>
  <dcterms:created xsi:type="dcterms:W3CDTF">2026-08-08T12:45:10Z</dcterms:created>
  <dcterms:modified xsi:type="dcterms:W3CDTF">2026-08-08T13:04:05Z</dcterms:modified>
</cp:coreProperties>
</file>